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0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9.xml" ContentType="application/vnd.openxmlformats-officedocument.drawingml.char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8.xml" ContentType="application/vnd.openxmlformats-officedocument.drawing+xml"/>
  <Override PartName="/xl/drawings/drawing43.xml" ContentType="application/vnd.openxmlformats-officedocument.drawing+xml"/>
  <Override PartName="/xl/drawings/drawing7.xml" ContentType="application/vnd.openxmlformats-officedocument.drawing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23.xml" ContentType="application/vnd.openxmlformats-officedocument.drawing+xml"/>
  <Override PartName="/xl/charts/chart6.xml" ContentType="application/vnd.openxmlformats-officedocument.drawingml.chart+xml"/>
  <Override PartName="/xl/drawings/drawing28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9.xml" ContentType="application/vnd.openxmlformats-officedocument.drawing+xml"/>
  <Override PartName="/xl/chartsheets/sheet9.xml" ContentType="application/vnd.openxmlformats-officedocument.spreadsheetml.chartsheet+xml"/>
  <Override PartName="/xl/charts/chart8.xml" ContentType="application/vnd.openxmlformats-officedocument.drawingml.chart+xml"/>
  <Override PartName="/xl/chartsheets/sheet8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37.xml" ContentType="application/vnd.openxmlformats-officedocument.drawing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drawings/drawing33.xml" ContentType="application/vnd.openxmlformats-officedocument.drawing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drawings/drawing31.xml" ContentType="application/vnd.openxmlformats-officedocument.drawing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queryTables/queryTable5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719" activeTab="16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39" r:id="rId22"/>
    <sheet name="Gr_23" sheetId="40" r:id="rId23"/>
    <sheet name="47" sheetId="78" r:id="rId24"/>
    <sheet name="48" sheetId="36" r:id="rId25"/>
    <sheet name="49" sheetId="35" r:id="rId26"/>
    <sheet name="Gr_24" sheetId="47" r:id="rId27"/>
    <sheet name="50" sheetId="44" r:id="rId28"/>
    <sheet name="51" sheetId="45" r:id="rId29"/>
    <sheet name="52" sheetId="46" r:id="rId30"/>
    <sheet name="53" sheetId="79" r:id="rId31"/>
    <sheet name="54" sheetId="29" r:id="rId32"/>
    <sheet name="Gr_25" sheetId="43" r:id="rId33"/>
    <sheet name="55" sheetId="27" r:id="rId34"/>
    <sheet name="56" sheetId="26" r:id="rId35"/>
    <sheet name="57" sheetId="25" r:id="rId36"/>
    <sheet name="58" sheetId="24" r:id="rId37"/>
  </sheets>
  <externalReferences>
    <externalReference r:id="rId38"/>
    <externalReference r:id="rId39"/>
    <externalReference r:id="rId40"/>
  </externalReferences>
  <definedNames>
    <definedName name="Default__XLS_TAB_23" localSheetId="31" hidden="1">'54'!$D$8:$G$19</definedName>
    <definedName name="Default__XLS_TAB_25_3" localSheetId="34" hidden="1">'56'!$G$10:$G$23</definedName>
    <definedName name="Default__XLS_TAB_26_2" localSheetId="33" hidden="1">'55'!$G$10:$G$20</definedName>
    <definedName name="Default__XLS_TAB_7" localSheetId="24" hidden="1">'48'!$D$9:$G$20</definedName>
    <definedName name="Default__XLS_TAB_8" localSheetId="25" hidden="1">'49'!$H$8:$H$13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'37'!$A$1:$K$17</definedName>
    <definedName name="_xlnm.Print_Area" localSheetId="9">'38'!$A$1:$O$18</definedName>
    <definedName name="_xlnm.Print_Area" localSheetId="10">'39'!$A$1:$K$21</definedName>
    <definedName name="_xlnm.Print_Area" localSheetId="12">'40'!$A$1:$K$35</definedName>
    <definedName name="_xlnm.Print_Area" localSheetId="14">'41'!$A$1:$M$26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'46'!$A$1:$H$13</definedName>
    <definedName name="_xlnm.Print_Area" localSheetId="23">'47'!$A$1:$Y$32</definedName>
    <definedName name="_xlnm.Print_Area" localSheetId="25">'49'!$A$1:$I$14</definedName>
    <definedName name="_xlnm.Print_Area" localSheetId="27">'50'!$A$1:$Q$16</definedName>
    <definedName name="_xlnm.Print_Area" localSheetId="30">'53'!$A$1:$Y$32</definedName>
    <definedName name="_xlnm.Print_Area" localSheetId="31">'54'!$A$1:$H$20</definedName>
    <definedName name="_xlnm.Print_Area" localSheetId="33">'55'!$A$1:$H$21</definedName>
    <definedName name="_xlnm.Print_Area" localSheetId="34">'56'!$A$1:$H$24</definedName>
    <definedName name="_xlnm.Print_Area" localSheetId="36">'58'!$A$1:$N$24</definedName>
    <definedName name="_xlnm.Print_Area" localSheetId="0">Cover!$A$1:$H$21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94" l="1"/>
  <c r="B45" i="94"/>
  <c r="E35" i="94"/>
  <c r="F35" i="94"/>
  <c r="D35" i="94"/>
  <c r="C35" i="94"/>
  <c r="D45" i="94"/>
  <c r="C45" i="94"/>
  <c r="D28" i="94"/>
  <c r="C28" i="94"/>
  <c r="D26" i="94" l="1"/>
  <c r="E26" i="94"/>
  <c r="F26" i="94"/>
  <c r="G26" i="94"/>
  <c r="H26" i="94"/>
  <c r="I26" i="94"/>
  <c r="J26" i="94"/>
  <c r="K26" i="94"/>
  <c r="C26" i="94"/>
  <c r="H25" i="94"/>
  <c r="J25" i="94"/>
  <c r="K25" i="94" s="1"/>
  <c r="I25" i="94"/>
  <c r="G13" i="39" l="1"/>
  <c r="D13" i="39"/>
  <c r="G12" i="39"/>
  <c r="D12" i="39"/>
  <c r="G11" i="39"/>
  <c r="D11" i="39"/>
  <c r="G10" i="39"/>
  <c r="D10" i="39"/>
  <c r="G9" i="39"/>
  <c r="D9" i="39"/>
  <c r="I18" i="96" l="1"/>
  <c r="H18" i="96"/>
  <c r="G18" i="96"/>
  <c r="D18" i="96"/>
  <c r="J18" i="96" l="1"/>
  <c r="L17" i="84"/>
  <c r="N17" i="84" s="1"/>
  <c r="J17" i="84"/>
  <c r="H17" i="84"/>
  <c r="I17" i="84" s="1"/>
  <c r="D17" i="84"/>
  <c r="L16" i="84"/>
  <c r="N16" i="84" s="1"/>
  <c r="J16" i="84"/>
  <c r="H16" i="84"/>
  <c r="D16" i="84"/>
  <c r="L15" i="84"/>
  <c r="J15" i="84"/>
  <c r="H15" i="84"/>
  <c r="D15" i="84"/>
  <c r="L14" i="84"/>
  <c r="J14" i="84"/>
  <c r="N14" i="84" s="1"/>
  <c r="H14" i="84"/>
  <c r="I14" i="84" s="1"/>
  <c r="D14" i="84"/>
  <c r="L13" i="84"/>
  <c r="J13" i="84"/>
  <c r="N13" i="84" s="1"/>
  <c r="H13" i="84"/>
  <c r="I13" i="84" s="1"/>
  <c r="D13" i="84"/>
  <c r="E13" i="84" s="1"/>
  <c r="L12" i="84"/>
  <c r="J12" i="84"/>
  <c r="H12" i="84"/>
  <c r="D12" i="84"/>
  <c r="L11" i="84"/>
  <c r="J11" i="84"/>
  <c r="H11" i="84"/>
  <c r="D11" i="84"/>
  <c r="L10" i="84"/>
  <c r="J10" i="84"/>
  <c r="H10" i="84"/>
  <c r="D10" i="84"/>
  <c r="L9" i="84"/>
  <c r="J9" i="84"/>
  <c r="H9" i="84"/>
  <c r="D9" i="84"/>
  <c r="M16" i="84" l="1"/>
  <c r="E16" i="84"/>
  <c r="K17" i="84"/>
  <c r="N15" i="84"/>
  <c r="E15" i="84" s="1"/>
  <c r="E14" i="84"/>
  <c r="I16" i="84"/>
  <c r="K16" i="84"/>
  <c r="E12" i="84"/>
  <c r="K12" i="84"/>
  <c r="M14" i="84"/>
  <c r="M13" i="84"/>
  <c r="E17" i="84"/>
  <c r="N9" i="84"/>
  <c r="M9" i="84" s="1"/>
  <c r="N10" i="84"/>
  <c r="K10" i="84" s="1"/>
  <c r="K13" i="84"/>
  <c r="N11" i="84"/>
  <c r="K11" i="84" s="1"/>
  <c r="K14" i="84"/>
  <c r="N12" i="84"/>
  <c r="I12" i="84" s="1"/>
  <c r="M17" i="84"/>
  <c r="D11" i="89"/>
  <c r="E11" i="84" l="1"/>
  <c r="M11" i="84"/>
  <c r="I15" i="84"/>
  <c r="K15" i="84"/>
  <c r="I11" i="84"/>
  <c r="M15" i="84"/>
  <c r="K9" i="84"/>
  <c r="I10" i="84"/>
  <c r="I9" i="84"/>
  <c r="E10" i="84"/>
  <c r="E9" i="84"/>
  <c r="M12" i="84"/>
  <c r="M10" i="84"/>
  <c r="E9" i="94"/>
  <c r="C14" i="92" l="1"/>
  <c r="B14" i="92"/>
  <c r="B35" i="92" s="1"/>
  <c r="E14" i="92"/>
  <c r="F14" i="92"/>
  <c r="F36" i="100" l="1"/>
  <c r="E36" i="100"/>
  <c r="C36" i="100"/>
  <c r="B36" i="100"/>
  <c r="I35" i="100"/>
  <c r="H35" i="100"/>
  <c r="G35" i="100"/>
  <c r="D35" i="100"/>
  <c r="I34" i="100"/>
  <c r="H34" i="100"/>
  <c r="G34" i="100"/>
  <c r="D34" i="100"/>
  <c r="I33" i="100"/>
  <c r="H33" i="100"/>
  <c r="J33" i="100" s="1"/>
  <c r="G33" i="100"/>
  <c r="D33" i="100"/>
  <c r="I32" i="100"/>
  <c r="H32" i="100"/>
  <c r="G32" i="100"/>
  <c r="D32" i="100"/>
  <c r="I31" i="100"/>
  <c r="H31" i="100"/>
  <c r="G31" i="100"/>
  <c r="D31" i="100"/>
  <c r="I30" i="100"/>
  <c r="H30" i="100"/>
  <c r="G30" i="100"/>
  <c r="D30" i="100"/>
  <c r="I29" i="100"/>
  <c r="H29" i="100"/>
  <c r="J29" i="100" s="1"/>
  <c r="G29" i="100"/>
  <c r="D29" i="100"/>
  <c r="I28" i="100"/>
  <c r="H28" i="100"/>
  <c r="G28" i="100"/>
  <c r="D28" i="100"/>
  <c r="I27" i="100"/>
  <c r="H27" i="100"/>
  <c r="J27" i="100" s="1"/>
  <c r="G27" i="100"/>
  <c r="D27" i="100"/>
  <c r="I26" i="100"/>
  <c r="H26" i="100"/>
  <c r="G26" i="100"/>
  <c r="D26" i="100"/>
  <c r="I25" i="100"/>
  <c r="H25" i="100"/>
  <c r="J25" i="100" s="1"/>
  <c r="G25" i="100"/>
  <c r="D25" i="100"/>
  <c r="I24" i="100"/>
  <c r="H24" i="100"/>
  <c r="G24" i="100"/>
  <c r="D24" i="100"/>
  <c r="I22" i="100"/>
  <c r="H22" i="100"/>
  <c r="J22" i="100" s="1"/>
  <c r="G22" i="100"/>
  <c r="D22" i="100"/>
  <c r="I21" i="100"/>
  <c r="H21" i="100"/>
  <c r="G21" i="100"/>
  <c r="D21" i="100"/>
  <c r="I20" i="100"/>
  <c r="H20" i="100"/>
  <c r="J20" i="100" s="1"/>
  <c r="G20" i="100"/>
  <c r="D20" i="100"/>
  <c r="I19" i="100"/>
  <c r="H19" i="100"/>
  <c r="G19" i="100"/>
  <c r="D19" i="100"/>
  <c r="I18" i="100"/>
  <c r="H18" i="100"/>
  <c r="J18" i="100" s="1"/>
  <c r="G18" i="100"/>
  <c r="D18" i="100"/>
  <c r="I17" i="100"/>
  <c r="H17" i="100"/>
  <c r="G17" i="100"/>
  <c r="D17" i="100"/>
  <c r="I16" i="100"/>
  <c r="H16" i="100"/>
  <c r="J16" i="100" s="1"/>
  <c r="G16" i="100"/>
  <c r="D16" i="100"/>
  <c r="I15" i="100"/>
  <c r="H15" i="100"/>
  <c r="G15" i="100"/>
  <c r="D15" i="100"/>
  <c r="I14" i="100"/>
  <c r="H14" i="100"/>
  <c r="J14" i="100" s="1"/>
  <c r="G14" i="100"/>
  <c r="D14" i="100"/>
  <c r="I13" i="100"/>
  <c r="H13" i="100"/>
  <c r="G13" i="100"/>
  <c r="D13" i="100"/>
  <c r="I12" i="100"/>
  <c r="H12" i="100"/>
  <c r="J12" i="100" s="1"/>
  <c r="G12" i="100"/>
  <c r="D12" i="100"/>
  <c r="I11" i="100"/>
  <c r="H11" i="100"/>
  <c r="G11" i="100"/>
  <c r="D11" i="100"/>
  <c r="J24" i="94"/>
  <c r="I24" i="94"/>
  <c r="H24" i="94"/>
  <c r="E24" i="94"/>
  <c r="J23" i="94"/>
  <c r="I23" i="94"/>
  <c r="H23" i="94"/>
  <c r="D34" i="94" s="1"/>
  <c r="E23" i="94"/>
  <c r="C34" i="94" s="1"/>
  <c r="J22" i="94"/>
  <c r="I22" i="94"/>
  <c r="H22" i="94"/>
  <c r="E22" i="94"/>
  <c r="J21" i="94"/>
  <c r="I21" i="94"/>
  <c r="H21" i="94"/>
  <c r="E21" i="94"/>
  <c r="J20" i="94"/>
  <c r="I20" i="94"/>
  <c r="H20" i="94"/>
  <c r="E20" i="94"/>
  <c r="J19" i="94"/>
  <c r="I19" i="94"/>
  <c r="H19" i="94"/>
  <c r="E19" i="94"/>
  <c r="J18" i="94"/>
  <c r="I18" i="94"/>
  <c r="H18" i="94"/>
  <c r="E18" i="94"/>
  <c r="J17" i="94"/>
  <c r="I17" i="94"/>
  <c r="H17" i="94"/>
  <c r="E17" i="94"/>
  <c r="J16" i="94"/>
  <c r="I16" i="94"/>
  <c r="H16" i="94"/>
  <c r="E16" i="94"/>
  <c r="J15" i="94"/>
  <c r="I15" i="94"/>
  <c r="H15" i="94"/>
  <c r="E15" i="94"/>
  <c r="J14" i="94"/>
  <c r="I14" i="94"/>
  <c r="H14" i="94"/>
  <c r="E14" i="94"/>
  <c r="C29" i="94" s="1"/>
  <c r="J13" i="94"/>
  <c r="I13" i="94"/>
  <c r="H13" i="94"/>
  <c r="E13" i="94"/>
  <c r="J12" i="94"/>
  <c r="I12" i="94"/>
  <c r="H12" i="94"/>
  <c r="E12" i="94"/>
  <c r="C30" i="94" s="1"/>
  <c r="J11" i="94"/>
  <c r="I11" i="94"/>
  <c r="H11" i="94"/>
  <c r="E11" i="94"/>
  <c r="J10" i="94"/>
  <c r="I10" i="94"/>
  <c r="H10" i="94"/>
  <c r="E10" i="94"/>
  <c r="J9" i="94"/>
  <c r="I9" i="94"/>
  <c r="H9" i="94"/>
  <c r="K15" i="94" l="1"/>
  <c r="K23" i="94"/>
  <c r="J35" i="100"/>
  <c r="K14" i="94"/>
  <c r="K10" i="94"/>
  <c r="K12" i="94"/>
  <c r="K16" i="94"/>
  <c r="K18" i="94"/>
  <c r="K20" i="94"/>
  <c r="K22" i="94"/>
  <c r="K24" i="94"/>
  <c r="K11" i="94"/>
  <c r="K13" i="94"/>
  <c r="K17" i="94"/>
  <c r="K19" i="94"/>
  <c r="K21" i="94"/>
  <c r="I36" i="100"/>
  <c r="J13" i="100"/>
  <c r="J15" i="100"/>
  <c r="J21" i="100"/>
  <c r="J30" i="100"/>
  <c r="J31" i="100"/>
  <c r="J24" i="100"/>
  <c r="J32" i="100"/>
  <c r="D36" i="100"/>
  <c r="J17" i="100"/>
  <c r="J19" i="100"/>
  <c r="J26" i="100"/>
  <c r="J28" i="100"/>
  <c r="J34" i="100"/>
  <c r="G36" i="100"/>
  <c r="H36" i="100"/>
  <c r="J11" i="100"/>
  <c r="K9" i="94"/>
  <c r="J36" i="100" l="1"/>
  <c r="G12" i="27" l="1"/>
  <c r="G11" i="27"/>
  <c r="G20" i="27"/>
  <c r="G19" i="27"/>
  <c r="G18" i="27"/>
  <c r="G17" i="27"/>
  <c r="G16" i="27"/>
  <c r="G15" i="27"/>
  <c r="G14" i="27"/>
  <c r="G13" i="27"/>
  <c r="G10" i="27"/>
  <c r="F21" i="27"/>
  <c r="L24" i="24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B21" i="27"/>
  <c r="F21" i="36"/>
  <c r="G24" i="26" l="1"/>
  <c r="G21" i="27"/>
  <c r="I17" i="96" l="1"/>
  <c r="H17" i="96"/>
  <c r="G17" i="96"/>
  <c r="D17" i="96"/>
  <c r="J17" i="96" l="1"/>
  <c r="D36" i="94"/>
  <c r="D31" i="94"/>
  <c r="C37" i="94"/>
  <c r="C36" i="94"/>
  <c r="H11" i="92" l="1"/>
  <c r="H10" i="92"/>
  <c r="H9" i="92"/>
  <c r="C38" i="94" l="1"/>
  <c r="D44" i="94"/>
  <c r="C44" i="94"/>
  <c r="D33" i="94"/>
  <c r="C33" i="94"/>
  <c r="D43" i="94"/>
  <c r="C43" i="94"/>
  <c r="D42" i="94"/>
  <c r="C42" i="94"/>
  <c r="D37" i="94"/>
  <c r="D32" i="94"/>
  <c r="C32" i="94"/>
  <c r="D29" i="94"/>
  <c r="D40" i="94"/>
  <c r="C40" i="94"/>
  <c r="D30" i="94"/>
  <c r="D41" i="94"/>
  <c r="C41" i="94"/>
  <c r="D39" i="94"/>
  <c r="C39" i="94"/>
  <c r="D38" i="94" l="1"/>
  <c r="G35" i="94" l="1"/>
  <c r="D18" i="84"/>
  <c r="H18" i="84"/>
  <c r="J18" i="84"/>
  <c r="L18" i="84"/>
  <c r="G19" i="96"/>
  <c r="I19" i="96"/>
  <c r="H19" i="96"/>
  <c r="D19" i="96"/>
  <c r="I16" i="96"/>
  <c r="H16" i="96"/>
  <c r="G16" i="96"/>
  <c r="D16" i="96"/>
  <c r="C21" i="90"/>
  <c r="H10" i="85"/>
  <c r="J10" i="85"/>
  <c r="L10" i="85"/>
  <c r="H11" i="85"/>
  <c r="J11" i="85"/>
  <c r="L11" i="85"/>
  <c r="H12" i="85"/>
  <c r="J12" i="85"/>
  <c r="L12" i="85"/>
  <c r="H13" i="85"/>
  <c r="J13" i="85"/>
  <c r="L13" i="85"/>
  <c r="H14" i="85"/>
  <c r="J14" i="85"/>
  <c r="L14" i="85"/>
  <c r="H15" i="85"/>
  <c r="J15" i="85"/>
  <c r="L15" i="85"/>
  <c r="N15" i="85" s="1"/>
  <c r="H16" i="85"/>
  <c r="J16" i="85"/>
  <c r="L16" i="85"/>
  <c r="H17" i="85"/>
  <c r="J17" i="85"/>
  <c r="L17" i="85"/>
  <c r="L9" i="85"/>
  <c r="J9" i="85"/>
  <c r="H9" i="85"/>
  <c r="D10" i="85"/>
  <c r="D11" i="85"/>
  <c r="D12" i="85"/>
  <c r="D13" i="85"/>
  <c r="D14" i="85"/>
  <c r="D15" i="85"/>
  <c r="D16" i="85"/>
  <c r="D17" i="85"/>
  <c r="D9" i="85"/>
  <c r="N11" i="85" l="1"/>
  <c r="K11" i="85" s="1"/>
  <c r="N12" i="85"/>
  <c r="K12" i="85" s="1"/>
  <c r="N13" i="85"/>
  <c r="M13" i="85" s="1"/>
  <c r="N14" i="85"/>
  <c r="K14" i="85" s="1"/>
  <c r="N18" i="84"/>
  <c r="K18" i="84" s="1"/>
  <c r="J16" i="96"/>
  <c r="J19" i="96"/>
  <c r="N17" i="85"/>
  <c r="M11" i="85"/>
  <c r="N16" i="85"/>
  <c r="M15" i="85"/>
  <c r="K15" i="85"/>
  <c r="N10" i="85"/>
  <c r="M10" i="85" s="1"/>
  <c r="K13" i="85" l="1"/>
  <c r="M12" i="85"/>
  <c r="M14" i="85"/>
  <c r="K17" i="85"/>
  <c r="M17" i="85"/>
  <c r="I18" i="84"/>
  <c r="M18" i="84"/>
  <c r="E18" i="84"/>
  <c r="K10" i="85"/>
  <c r="M16" i="85"/>
  <c r="K16" i="85"/>
  <c r="C28" i="29" l="1"/>
  <c r="B28" i="29"/>
  <c r="B16" i="45"/>
  <c r="H10" i="87" l="1"/>
  <c r="I10" i="87"/>
  <c r="H11" i="87"/>
  <c r="I11" i="87"/>
  <c r="H12" i="87"/>
  <c r="I12" i="87"/>
  <c r="H13" i="87"/>
  <c r="I13" i="87"/>
  <c r="H14" i="87"/>
  <c r="I14" i="87"/>
  <c r="H15" i="87"/>
  <c r="I15" i="87"/>
  <c r="H16" i="87"/>
  <c r="I16" i="87"/>
  <c r="J16" i="87"/>
  <c r="I9" i="87"/>
  <c r="H9" i="87"/>
  <c r="J13" i="87" l="1"/>
  <c r="J15" i="87"/>
  <c r="J10" i="87"/>
  <c r="J12" i="87"/>
  <c r="I17" i="87"/>
  <c r="J11" i="87"/>
  <c r="J9" i="87"/>
  <c r="H17" i="87"/>
  <c r="J14" i="87"/>
  <c r="J17" i="87" l="1"/>
  <c r="C34" i="86"/>
  <c r="I15" i="96"/>
  <c r="H15" i="96"/>
  <c r="J15" i="96" s="1"/>
  <c r="G15" i="96"/>
  <c r="D15" i="96"/>
  <c r="H10" i="96"/>
  <c r="I10" i="96"/>
  <c r="H11" i="96"/>
  <c r="I11" i="96"/>
  <c r="J11" i="96" s="1"/>
  <c r="H12" i="96"/>
  <c r="I12" i="96"/>
  <c r="H13" i="96"/>
  <c r="I13" i="96"/>
  <c r="H14" i="96"/>
  <c r="I14" i="96"/>
  <c r="G14" i="96"/>
  <c r="G13" i="96"/>
  <c r="G12" i="96"/>
  <c r="G11" i="96"/>
  <c r="G10" i="96"/>
  <c r="D10" i="96"/>
  <c r="D11" i="96"/>
  <c r="D12" i="96"/>
  <c r="D13" i="96"/>
  <c r="D14" i="96"/>
  <c r="J13" i="96" l="1"/>
  <c r="J10" i="96"/>
  <c r="J12" i="96"/>
  <c r="J14" i="96"/>
  <c r="D10" i="99"/>
  <c r="G10" i="99"/>
  <c r="H10" i="99"/>
  <c r="I10" i="99"/>
  <c r="D11" i="99"/>
  <c r="G11" i="99"/>
  <c r="H11" i="99"/>
  <c r="I11" i="99"/>
  <c r="D12" i="99"/>
  <c r="G12" i="99"/>
  <c r="H12" i="99"/>
  <c r="I12" i="99"/>
  <c r="D13" i="99"/>
  <c r="G13" i="99"/>
  <c r="H13" i="99"/>
  <c r="I13" i="99"/>
  <c r="D14" i="99"/>
  <c r="G14" i="99"/>
  <c r="H14" i="99"/>
  <c r="I14" i="99"/>
  <c r="D15" i="99"/>
  <c r="G15" i="99"/>
  <c r="H15" i="99"/>
  <c r="I15" i="99"/>
  <c r="D16" i="99"/>
  <c r="G16" i="99"/>
  <c r="H16" i="99"/>
  <c r="I16" i="99"/>
  <c r="D17" i="99"/>
  <c r="G17" i="99"/>
  <c r="H17" i="99"/>
  <c r="I17" i="99"/>
  <c r="D18" i="99"/>
  <c r="G18" i="99"/>
  <c r="H18" i="99"/>
  <c r="I18" i="99"/>
  <c r="D19" i="99"/>
  <c r="G19" i="99"/>
  <c r="H19" i="99"/>
  <c r="I19" i="99"/>
  <c r="D20" i="99"/>
  <c r="G20" i="99"/>
  <c r="H20" i="99"/>
  <c r="I20" i="99"/>
  <c r="D21" i="99"/>
  <c r="G21" i="99"/>
  <c r="H21" i="99"/>
  <c r="I21" i="99"/>
  <c r="B22" i="99"/>
  <c r="C22" i="99"/>
  <c r="E22" i="99"/>
  <c r="F22" i="99"/>
  <c r="D9" i="98"/>
  <c r="G9" i="98"/>
  <c r="H9" i="98"/>
  <c r="I9" i="98"/>
  <c r="D10" i="98"/>
  <c r="G10" i="98"/>
  <c r="H10" i="98"/>
  <c r="I10" i="98"/>
  <c r="D11" i="98"/>
  <c r="G11" i="98"/>
  <c r="H11" i="98"/>
  <c r="I11" i="98"/>
  <c r="D12" i="98"/>
  <c r="G12" i="98"/>
  <c r="H12" i="98"/>
  <c r="I12" i="98"/>
  <c r="D13" i="98"/>
  <c r="G13" i="98"/>
  <c r="H13" i="98"/>
  <c r="I13" i="98"/>
  <c r="D14" i="98"/>
  <c r="G14" i="98"/>
  <c r="H14" i="98"/>
  <c r="I14" i="98"/>
  <c r="D15" i="98"/>
  <c r="G15" i="98"/>
  <c r="H15" i="98"/>
  <c r="I15" i="98"/>
  <c r="D16" i="98"/>
  <c r="G16" i="98"/>
  <c r="H16" i="98"/>
  <c r="I16" i="98"/>
  <c r="D17" i="98"/>
  <c r="G17" i="98"/>
  <c r="H17" i="98"/>
  <c r="I17" i="98"/>
  <c r="B18" i="98"/>
  <c r="C18" i="98"/>
  <c r="E18" i="98"/>
  <c r="F18" i="98"/>
  <c r="D9" i="92"/>
  <c r="G9" i="92"/>
  <c r="I9" i="92"/>
  <c r="D10" i="92"/>
  <c r="G10" i="92"/>
  <c r="I10" i="92"/>
  <c r="D11" i="92"/>
  <c r="G11" i="92"/>
  <c r="I11" i="92"/>
  <c r="D12" i="92"/>
  <c r="G12" i="92"/>
  <c r="H12" i="92"/>
  <c r="I12" i="92"/>
  <c r="D13" i="92"/>
  <c r="G13" i="92"/>
  <c r="H13" i="92"/>
  <c r="I13" i="92"/>
  <c r="D15" i="92"/>
  <c r="D45" i="92" s="1"/>
  <c r="G15" i="92"/>
  <c r="E45" i="92" s="1"/>
  <c r="H15" i="92"/>
  <c r="I15" i="92"/>
  <c r="D16" i="92"/>
  <c r="G16" i="92"/>
  <c r="E46" i="92" s="1"/>
  <c r="H16" i="92"/>
  <c r="I16" i="92"/>
  <c r="D17" i="92"/>
  <c r="D47" i="92" s="1"/>
  <c r="G17" i="92"/>
  <c r="E47" i="92" s="1"/>
  <c r="H17" i="92"/>
  <c r="I17" i="92"/>
  <c r="D18" i="92"/>
  <c r="D48" i="92" s="1"/>
  <c r="G18" i="92"/>
  <c r="E48" i="92" s="1"/>
  <c r="H18" i="92"/>
  <c r="I18" i="92"/>
  <c r="D19" i="92"/>
  <c r="D49" i="92" s="1"/>
  <c r="G19" i="92"/>
  <c r="E49" i="92" s="1"/>
  <c r="H19" i="92"/>
  <c r="I19" i="92"/>
  <c r="D20" i="92"/>
  <c r="G20" i="92"/>
  <c r="E50" i="92" s="1"/>
  <c r="H20" i="92"/>
  <c r="I20" i="92"/>
  <c r="D21" i="92"/>
  <c r="G21" i="92"/>
  <c r="E51" i="92" s="1"/>
  <c r="H21" i="92"/>
  <c r="I21" i="92"/>
  <c r="D22" i="92"/>
  <c r="D52" i="92" s="1"/>
  <c r="G22" i="92"/>
  <c r="E52" i="92" s="1"/>
  <c r="H22" i="92"/>
  <c r="I22" i="92"/>
  <c r="D23" i="92"/>
  <c r="D53" i="92" s="1"/>
  <c r="G23" i="92"/>
  <c r="E53" i="92" s="1"/>
  <c r="H23" i="92"/>
  <c r="I23" i="92"/>
  <c r="D24" i="92"/>
  <c r="G24" i="92"/>
  <c r="E54" i="92" s="1"/>
  <c r="H24" i="92"/>
  <c r="I24" i="92"/>
  <c r="D25" i="92"/>
  <c r="D55" i="92" s="1"/>
  <c r="G25" i="92"/>
  <c r="E55" i="92" s="1"/>
  <c r="H25" i="92"/>
  <c r="I25" i="92"/>
  <c r="D26" i="92"/>
  <c r="D56" i="92" s="1"/>
  <c r="G26" i="92"/>
  <c r="E56" i="92" s="1"/>
  <c r="H26" i="92"/>
  <c r="I26" i="92"/>
  <c r="D27" i="92"/>
  <c r="G27" i="92"/>
  <c r="H27" i="92"/>
  <c r="I27" i="92"/>
  <c r="D28" i="92"/>
  <c r="G28" i="92"/>
  <c r="H28" i="92"/>
  <c r="I28" i="92"/>
  <c r="D29" i="92"/>
  <c r="G29" i="92"/>
  <c r="H29" i="92"/>
  <c r="I29" i="92"/>
  <c r="D30" i="92"/>
  <c r="G30" i="92"/>
  <c r="H30" i="92"/>
  <c r="I30" i="92"/>
  <c r="D31" i="92"/>
  <c r="G31" i="92"/>
  <c r="H31" i="92"/>
  <c r="I31" i="92"/>
  <c r="D32" i="92"/>
  <c r="G32" i="92"/>
  <c r="H32" i="92"/>
  <c r="I32" i="92"/>
  <c r="D33" i="92"/>
  <c r="G33" i="92"/>
  <c r="H33" i="92"/>
  <c r="I33" i="92"/>
  <c r="D34" i="92"/>
  <c r="G34" i="92"/>
  <c r="H34" i="92"/>
  <c r="I34" i="92"/>
  <c r="C35" i="92"/>
  <c r="E35" i="92"/>
  <c r="F35" i="92"/>
  <c r="D9" i="90"/>
  <c r="G9" i="90"/>
  <c r="H9" i="90"/>
  <c r="I9" i="90"/>
  <c r="C26" i="90" s="1"/>
  <c r="D10" i="90"/>
  <c r="G10" i="90"/>
  <c r="H10" i="90"/>
  <c r="B27" i="90" s="1"/>
  <c r="I10" i="90"/>
  <c r="C27" i="90" s="1"/>
  <c r="D11" i="90"/>
  <c r="G11" i="90"/>
  <c r="H11" i="90"/>
  <c r="B28" i="90" s="1"/>
  <c r="I11" i="90"/>
  <c r="D12" i="90"/>
  <c r="G12" i="90"/>
  <c r="H12" i="90"/>
  <c r="B29" i="90" s="1"/>
  <c r="I12" i="90"/>
  <c r="C29" i="90" s="1"/>
  <c r="D13" i="90"/>
  <c r="G13" i="90"/>
  <c r="H13" i="90"/>
  <c r="B30" i="90" s="1"/>
  <c r="I13" i="90"/>
  <c r="C30" i="90" s="1"/>
  <c r="D14" i="90"/>
  <c r="G14" i="90"/>
  <c r="H14" i="90"/>
  <c r="I14" i="90"/>
  <c r="C31" i="90" s="1"/>
  <c r="D15" i="90"/>
  <c r="G15" i="90"/>
  <c r="H15" i="90"/>
  <c r="B32" i="90" s="1"/>
  <c r="I15" i="90"/>
  <c r="D16" i="90"/>
  <c r="G16" i="90"/>
  <c r="H16" i="90"/>
  <c r="I16" i="90"/>
  <c r="C33" i="90" s="1"/>
  <c r="D17" i="90"/>
  <c r="G17" i="90"/>
  <c r="H17" i="90"/>
  <c r="I17" i="90"/>
  <c r="C34" i="90" s="1"/>
  <c r="D18" i="90"/>
  <c r="G18" i="90"/>
  <c r="H18" i="90"/>
  <c r="B35" i="90" s="1"/>
  <c r="I18" i="90"/>
  <c r="D19" i="90"/>
  <c r="G19" i="90"/>
  <c r="H19" i="90"/>
  <c r="B36" i="90" s="1"/>
  <c r="I19" i="90"/>
  <c r="C36" i="90" s="1"/>
  <c r="D20" i="90"/>
  <c r="G20" i="90"/>
  <c r="H20" i="90"/>
  <c r="B37" i="90" s="1"/>
  <c r="I20" i="90"/>
  <c r="C37" i="90" s="1"/>
  <c r="B21" i="90"/>
  <c r="E21" i="90"/>
  <c r="F21" i="90"/>
  <c r="D9" i="89"/>
  <c r="H9" i="89"/>
  <c r="J9" i="89"/>
  <c r="L9" i="89"/>
  <c r="D10" i="89"/>
  <c r="H10" i="89"/>
  <c r="J10" i="89"/>
  <c r="L10" i="89"/>
  <c r="H11" i="89"/>
  <c r="J11" i="89"/>
  <c r="L11" i="89"/>
  <c r="D12" i="89"/>
  <c r="H12" i="89"/>
  <c r="J12" i="89"/>
  <c r="L12" i="89"/>
  <c r="D13" i="89"/>
  <c r="H13" i="89"/>
  <c r="J13" i="89"/>
  <c r="L13" i="89"/>
  <c r="D14" i="89"/>
  <c r="H14" i="89"/>
  <c r="J14" i="89"/>
  <c r="L14" i="89"/>
  <c r="D15" i="89"/>
  <c r="H15" i="89"/>
  <c r="J15" i="89"/>
  <c r="L15" i="89"/>
  <c r="D16" i="89"/>
  <c r="H16" i="89"/>
  <c r="J16" i="89"/>
  <c r="L16" i="89"/>
  <c r="D17" i="89"/>
  <c r="H17" i="89"/>
  <c r="J17" i="89"/>
  <c r="L17" i="89"/>
  <c r="B18" i="89"/>
  <c r="C18" i="89"/>
  <c r="F18" i="89"/>
  <c r="G18" i="89"/>
  <c r="D9" i="87"/>
  <c r="B23" i="87" s="1"/>
  <c r="G9" i="87"/>
  <c r="C23" i="87" s="1"/>
  <c r="D10" i="87"/>
  <c r="B24" i="87" s="1"/>
  <c r="G10" i="87"/>
  <c r="C24" i="87" s="1"/>
  <c r="D11" i="87"/>
  <c r="B25" i="87" s="1"/>
  <c r="G11" i="87"/>
  <c r="C25" i="87" s="1"/>
  <c r="D12" i="87"/>
  <c r="B26" i="87" s="1"/>
  <c r="G12" i="87"/>
  <c r="C26" i="87" s="1"/>
  <c r="D13" i="87"/>
  <c r="B27" i="87" s="1"/>
  <c r="G13" i="87"/>
  <c r="C27" i="87" s="1"/>
  <c r="D14" i="87"/>
  <c r="B28" i="87" s="1"/>
  <c r="G14" i="87"/>
  <c r="C28" i="87" s="1"/>
  <c r="D15" i="87"/>
  <c r="B29" i="87" s="1"/>
  <c r="G15" i="87"/>
  <c r="C29" i="87" s="1"/>
  <c r="D16" i="87"/>
  <c r="B30" i="87" s="1"/>
  <c r="G16" i="87"/>
  <c r="C30" i="87" s="1"/>
  <c r="B17" i="87"/>
  <c r="C17" i="87"/>
  <c r="E17" i="87"/>
  <c r="F17" i="87"/>
  <c r="A24" i="87"/>
  <c r="A25" i="87"/>
  <c r="A26" i="87"/>
  <c r="A27" i="87"/>
  <c r="A28" i="87"/>
  <c r="A29" i="87"/>
  <c r="A30" i="87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D34" i="86"/>
  <c r="E34" i="86"/>
  <c r="F34" i="86"/>
  <c r="G34" i="86"/>
  <c r="H34" i="86"/>
  <c r="I34" i="86"/>
  <c r="J34" i="86"/>
  <c r="K34" i="86"/>
  <c r="L34" i="86"/>
  <c r="M34" i="86"/>
  <c r="N34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C36" i="86"/>
  <c r="D36" i="86"/>
  <c r="E36" i="86"/>
  <c r="F36" i="86"/>
  <c r="G36" i="86"/>
  <c r="H36" i="86"/>
  <c r="I36" i="86"/>
  <c r="J36" i="86"/>
  <c r="K36" i="86"/>
  <c r="L36" i="86"/>
  <c r="M36" i="86"/>
  <c r="N36" i="86"/>
  <c r="B18" i="85"/>
  <c r="C18" i="85"/>
  <c r="F18" i="85"/>
  <c r="G18" i="85"/>
  <c r="A23" i="82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A27" i="82"/>
  <c r="B27" i="82"/>
  <c r="C27" i="82"/>
  <c r="D27" i="82"/>
  <c r="A28" i="82"/>
  <c r="B28" i="82"/>
  <c r="C28" i="82"/>
  <c r="D28" i="82"/>
  <c r="A29" i="82"/>
  <c r="B29" i="82"/>
  <c r="C29" i="82"/>
  <c r="D29" i="82"/>
  <c r="A30" i="82"/>
  <c r="B30" i="82"/>
  <c r="C30" i="82"/>
  <c r="D30" i="82"/>
  <c r="B31" i="87" l="1"/>
  <c r="H14" i="92"/>
  <c r="H35" i="92" s="1"/>
  <c r="I14" i="92"/>
  <c r="G14" i="92"/>
  <c r="D14" i="92"/>
  <c r="I35" i="92"/>
  <c r="J31" i="92"/>
  <c r="J21" i="92"/>
  <c r="J29" i="92"/>
  <c r="J26" i="92"/>
  <c r="J18" i="99"/>
  <c r="J14" i="99"/>
  <c r="J10" i="99"/>
  <c r="J34" i="92"/>
  <c r="J9" i="92"/>
  <c r="J33" i="92"/>
  <c r="J18" i="90"/>
  <c r="N11" i="89"/>
  <c r="H18" i="85"/>
  <c r="J21" i="99"/>
  <c r="J17" i="99"/>
  <c r="J15" i="99"/>
  <c r="J13" i="99"/>
  <c r="J11" i="98"/>
  <c r="J9" i="98"/>
  <c r="J16" i="98"/>
  <c r="J30" i="92"/>
  <c r="J22" i="92"/>
  <c r="J18" i="92"/>
  <c r="E57" i="92"/>
  <c r="J20" i="92"/>
  <c r="J28" i="92"/>
  <c r="J23" i="92"/>
  <c r="J11" i="90"/>
  <c r="J19" i="90"/>
  <c r="C35" i="90"/>
  <c r="N17" i="89"/>
  <c r="N9" i="89"/>
  <c r="D18" i="89"/>
  <c r="E11" i="89" s="1"/>
  <c r="N10" i="89"/>
  <c r="G17" i="87"/>
  <c r="C31" i="87" s="1"/>
  <c r="D17" i="87"/>
  <c r="O36" i="86"/>
  <c r="O35" i="86"/>
  <c r="O34" i="86"/>
  <c r="G22" i="99"/>
  <c r="J20" i="99"/>
  <c r="J12" i="99"/>
  <c r="I22" i="99"/>
  <c r="J11" i="99"/>
  <c r="D22" i="99"/>
  <c r="J16" i="99"/>
  <c r="J19" i="99"/>
  <c r="J14" i="98"/>
  <c r="J12" i="98"/>
  <c r="J15" i="98"/>
  <c r="G18" i="98"/>
  <c r="D18" i="98"/>
  <c r="J10" i="98"/>
  <c r="J17" i="98"/>
  <c r="J13" i="98"/>
  <c r="H18" i="98"/>
  <c r="I18" i="98"/>
  <c r="J25" i="92"/>
  <c r="J24" i="92"/>
  <c r="J17" i="92"/>
  <c r="J16" i="92"/>
  <c r="J32" i="92"/>
  <c r="D57" i="92"/>
  <c r="J15" i="92"/>
  <c r="D50" i="92"/>
  <c r="E44" i="92"/>
  <c r="J13" i="92"/>
  <c r="J11" i="92"/>
  <c r="J12" i="92"/>
  <c r="J10" i="92"/>
  <c r="G21" i="90"/>
  <c r="J10" i="90"/>
  <c r="J16" i="90"/>
  <c r="J12" i="90"/>
  <c r="J9" i="90"/>
  <c r="C28" i="90"/>
  <c r="J20" i="90"/>
  <c r="D21" i="90"/>
  <c r="J17" i="90"/>
  <c r="J15" i="90"/>
  <c r="J13" i="90"/>
  <c r="B33" i="90"/>
  <c r="C32" i="90"/>
  <c r="H21" i="90"/>
  <c r="N15" i="89"/>
  <c r="L18" i="89"/>
  <c r="M13" i="89" s="1"/>
  <c r="N12" i="89"/>
  <c r="H18" i="89"/>
  <c r="I12" i="89" s="1"/>
  <c r="N13" i="89"/>
  <c r="L18" i="85"/>
  <c r="J18" i="85"/>
  <c r="N9" i="85"/>
  <c r="H22" i="99"/>
  <c r="D54" i="92"/>
  <c r="D46" i="92"/>
  <c r="J27" i="92"/>
  <c r="J19" i="92"/>
  <c r="D51" i="92"/>
  <c r="I21" i="90"/>
  <c r="B31" i="90"/>
  <c r="B34" i="90"/>
  <c r="B26" i="90"/>
  <c r="J14" i="90"/>
  <c r="J18" i="89"/>
  <c r="K16" i="89" s="1"/>
  <c r="N16" i="89"/>
  <c r="N14" i="89"/>
  <c r="D18" i="85"/>
  <c r="J14" i="92" l="1"/>
  <c r="J35" i="92" s="1"/>
  <c r="I14" i="85"/>
  <c r="I17" i="85"/>
  <c r="I12" i="85"/>
  <c r="I9" i="85"/>
  <c r="I16" i="85"/>
  <c r="I13" i="85"/>
  <c r="I10" i="85"/>
  <c r="I11" i="85"/>
  <c r="I15" i="85"/>
  <c r="E9" i="89"/>
  <c r="E9" i="85"/>
  <c r="E16" i="85"/>
  <c r="E10" i="85"/>
  <c r="E15" i="85"/>
  <c r="E11" i="85"/>
  <c r="E12" i="85"/>
  <c r="E17" i="85"/>
  <c r="E14" i="85"/>
  <c r="E13" i="85"/>
  <c r="M9" i="85"/>
  <c r="K9" i="85"/>
  <c r="E13" i="89"/>
  <c r="J18" i="98"/>
  <c r="E59" i="92"/>
  <c r="G35" i="92"/>
  <c r="I16" i="89"/>
  <c r="M15" i="89"/>
  <c r="E12" i="89"/>
  <c r="M16" i="89"/>
  <c r="E14" i="89"/>
  <c r="E15" i="89"/>
  <c r="E10" i="89"/>
  <c r="E16" i="89"/>
  <c r="C38" i="90"/>
  <c r="I15" i="89"/>
  <c r="I11" i="89"/>
  <c r="M9" i="89"/>
  <c r="E17" i="89"/>
  <c r="D31" i="87"/>
  <c r="J22" i="99"/>
  <c r="J21" i="90"/>
  <c r="I17" i="89"/>
  <c r="I10" i="89"/>
  <c r="I14" i="89"/>
  <c r="K14" i="89"/>
  <c r="M11" i="89"/>
  <c r="I9" i="89"/>
  <c r="M12" i="89"/>
  <c r="M17" i="89"/>
  <c r="I13" i="89"/>
  <c r="M14" i="89"/>
  <c r="M10" i="89"/>
  <c r="N18" i="89"/>
  <c r="N18" i="85"/>
  <c r="D35" i="92"/>
  <c r="D44" i="92"/>
  <c r="D59" i="92" s="1"/>
  <c r="B38" i="90"/>
  <c r="K15" i="89"/>
  <c r="K13" i="89"/>
  <c r="K9" i="89"/>
  <c r="K17" i="89"/>
  <c r="K10" i="89"/>
  <c r="K11" i="89"/>
  <c r="K12" i="89"/>
  <c r="F59" i="92" l="1"/>
  <c r="E38" i="90"/>
  <c r="I18" i="85"/>
  <c r="E18" i="89"/>
  <c r="I18" i="89"/>
  <c r="M18" i="89"/>
  <c r="M18" i="85"/>
  <c r="K18" i="85"/>
  <c r="E18" i="85"/>
  <c r="K18" i="89"/>
  <c r="T30" i="79" l="1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T29" i="79"/>
  <c r="S29" i="79"/>
  <c r="R29" i="79"/>
  <c r="Q29" i="79"/>
  <c r="P29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V28" i="79"/>
  <c r="U28" i="79"/>
  <c r="V27" i="79"/>
  <c r="U27" i="79"/>
  <c r="V26" i="79"/>
  <c r="U26" i="79"/>
  <c r="V25" i="79"/>
  <c r="U25" i="79"/>
  <c r="V24" i="79"/>
  <c r="U24" i="79"/>
  <c r="V23" i="79"/>
  <c r="U23" i="79"/>
  <c r="V22" i="79"/>
  <c r="U22" i="79"/>
  <c r="V21" i="79"/>
  <c r="U21" i="79"/>
  <c r="V20" i="79"/>
  <c r="U20" i="79"/>
  <c r="V19" i="79"/>
  <c r="U19" i="79"/>
  <c r="V18" i="79"/>
  <c r="U18" i="79"/>
  <c r="V17" i="79"/>
  <c r="U17" i="79"/>
  <c r="V16" i="79"/>
  <c r="U16" i="79"/>
  <c r="V15" i="79"/>
  <c r="U15" i="79"/>
  <c r="V14" i="79"/>
  <c r="U14" i="79"/>
  <c r="V13" i="79"/>
  <c r="U13" i="79"/>
  <c r="V12" i="79"/>
  <c r="U12" i="79"/>
  <c r="V11" i="79"/>
  <c r="U11" i="79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T29" i="78"/>
  <c r="S29" i="78"/>
  <c r="R29" i="78"/>
  <c r="Q29" i="78"/>
  <c r="P29" i="78"/>
  <c r="O29" i="78"/>
  <c r="N29" i="78"/>
  <c r="M29" i="78"/>
  <c r="L29" i="78"/>
  <c r="K29" i="78"/>
  <c r="J29" i="78"/>
  <c r="I29" i="78"/>
  <c r="H29" i="78"/>
  <c r="G29" i="78"/>
  <c r="F29" i="78"/>
  <c r="E29" i="78"/>
  <c r="D29" i="78"/>
  <c r="C29" i="78"/>
  <c r="V28" i="78"/>
  <c r="U28" i="78"/>
  <c r="V27" i="78"/>
  <c r="U27" i="78"/>
  <c r="V26" i="78"/>
  <c r="U26" i="78"/>
  <c r="V25" i="78"/>
  <c r="U25" i="78"/>
  <c r="V24" i="78"/>
  <c r="U24" i="78"/>
  <c r="V23" i="78"/>
  <c r="U23" i="78"/>
  <c r="V22" i="78"/>
  <c r="U22" i="78"/>
  <c r="V21" i="78"/>
  <c r="U21" i="78"/>
  <c r="V20" i="78"/>
  <c r="U20" i="78"/>
  <c r="V19" i="78"/>
  <c r="U19" i="78"/>
  <c r="V18" i="78"/>
  <c r="U18" i="78"/>
  <c r="V17" i="78"/>
  <c r="U17" i="78"/>
  <c r="V16" i="78"/>
  <c r="U16" i="78"/>
  <c r="V15" i="78"/>
  <c r="U15" i="78"/>
  <c r="V14" i="78"/>
  <c r="U14" i="78"/>
  <c r="V13" i="78"/>
  <c r="U13" i="78"/>
  <c r="V12" i="78"/>
  <c r="U12" i="78"/>
  <c r="V11" i="78"/>
  <c r="U11" i="78"/>
  <c r="W13" i="78" l="1"/>
  <c r="W21" i="78"/>
  <c r="D31" i="79"/>
  <c r="L31" i="79"/>
  <c r="T31" i="79"/>
  <c r="H31" i="79"/>
  <c r="P31" i="79"/>
  <c r="W20" i="79"/>
  <c r="W12" i="78"/>
  <c r="J31" i="78"/>
  <c r="R31" i="78"/>
  <c r="W21" i="79"/>
  <c r="W25" i="79"/>
  <c r="W24" i="79"/>
  <c r="W28" i="79"/>
  <c r="W16" i="78"/>
  <c r="W18" i="78"/>
  <c r="W20" i="78"/>
  <c r="W26" i="78"/>
  <c r="W28" i="78"/>
  <c r="L31" i="78"/>
  <c r="W13" i="79"/>
  <c r="W15" i="79"/>
  <c r="W16" i="79"/>
  <c r="W18" i="79"/>
  <c r="W14" i="78"/>
  <c r="E31" i="78"/>
  <c r="M31" i="78"/>
  <c r="Q31" i="78"/>
  <c r="D31" i="78"/>
  <c r="H31" i="78"/>
  <c r="P31" i="78"/>
  <c r="T31" i="78"/>
  <c r="V30" i="79"/>
  <c r="W19" i="79"/>
  <c r="W26" i="79"/>
  <c r="W12" i="79"/>
  <c r="W23" i="79"/>
  <c r="F31" i="79"/>
  <c r="N31" i="79"/>
  <c r="W27" i="79"/>
  <c r="G31" i="79"/>
  <c r="O31" i="79"/>
  <c r="E31" i="79"/>
  <c r="M31" i="79"/>
  <c r="W14" i="79"/>
  <c r="W17" i="79"/>
  <c r="U29" i="79"/>
  <c r="U30" i="79"/>
  <c r="J31" i="79"/>
  <c r="R31" i="79"/>
  <c r="V29" i="79"/>
  <c r="W22" i="79"/>
  <c r="C31" i="79"/>
  <c r="K31" i="79"/>
  <c r="S31" i="79"/>
  <c r="I31" i="79"/>
  <c r="Q31" i="79"/>
  <c r="W11" i="79"/>
  <c r="V29" i="78"/>
  <c r="W15" i="78"/>
  <c r="W19" i="78"/>
  <c r="F31" i="78"/>
  <c r="N31" i="78"/>
  <c r="W23" i="78"/>
  <c r="W27" i="78"/>
  <c r="G31" i="78"/>
  <c r="O31" i="78"/>
  <c r="W17" i="78"/>
  <c r="U30" i="78"/>
  <c r="W25" i="78"/>
  <c r="C31" i="78"/>
  <c r="K31" i="78"/>
  <c r="S31" i="78"/>
  <c r="I31" i="78"/>
  <c r="W24" i="78"/>
  <c r="U29" i="78"/>
  <c r="W22" i="78"/>
  <c r="V30" i="78"/>
  <c r="W11" i="78"/>
  <c r="W29" i="79" l="1"/>
  <c r="V31" i="79"/>
  <c r="W30" i="79"/>
  <c r="W31" i="79" s="1"/>
  <c r="U31" i="78"/>
  <c r="W30" i="78"/>
  <c r="U31" i="79"/>
  <c r="W29" i="78"/>
  <c r="V31" i="78"/>
  <c r="W31" i="78" l="1"/>
  <c r="D20" i="36" l="1"/>
  <c r="D9" i="36"/>
  <c r="M10" i="24" l="1"/>
  <c r="G8" i="25"/>
  <c r="G7" i="25"/>
  <c r="G9" i="25"/>
  <c r="G10" i="25"/>
  <c r="G11" i="25"/>
  <c r="G12" i="25"/>
  <c r="F13" i="25" l="1"/>
  <c r="F24" i="26"/>
  <c r="G9" i="36"/>
  <c r="D10" i="36"/>
  <c r="G10" i="36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G21" i="36" l="1"/>
  <c r="M11" i="45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9" i="29"/>
  <c r="G10" i="29"/>
  <c r="G11" i="29"/>
  <c r="G12" i="29"/>
  <c r="G13" i="29"/>
  <c r="G14" i="29"/>
  <c r="G15" i="29"/>
  <c r="G16" i="29"/>
  <c r="G17" i="29"/>
  <c r="G18" i="29"/>
  <c r="G19" i="29"/>
  <c r="G8" i="29"/>
  <c r="D9" i="29"/>
  <c r="D10" i="29"/>
  <c r="D11" i="29"/>
  <c r="D12" i="29"/>
  <c r="D13" i="29"/>
  <c r="D14" i="29"/>
  <c r="D15" i="29"/>
  <c r="D16" i="29"/>
  <c r="D17" i="29"/>
  <c r="D18" i="29"/>
  <c r="D19" i="29"/>
  <c r="D8" i="29"/>
  <c r="H9" i="35"/>
  <c r="H10" i="35"/>
  <c r="H11" i="35"/>
  <c r="H12" i="35"/>
  <c r="H13" i="35"/>
  <c r="H8" i="35"/>
  <c r="B18" i="35" s="1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0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M24" i="24" l="1"/>
  <c r="K24" i="24"/>
  <c r="J24" i="24"/>
  <c r="I24" i="24"/>
  <c r="H24" i="24"/>
  <c r="G24" i="24"/>
  <c r="F24" i="24"/>
  <c r="E24" i="24"/>
  <c r="D24" i="24"/>
  <c r="C24" i="24"/>
  <c r="B24" i="24"/>
  <c r="G13" i="25"/>
  <c r="E13" i="25"/>
  <c r="D13" i="25"/>
  <c r="C13" i="25"/>
  <c r="B13" i="25"/>
  <c r="E24" i="26"/>
  <c r="D24" i="26"/>
  <c r="C24" i="26"/>
  <c r="B24" i="26"/>
  <c r="G20" i="29"/>
  <c r="F20" i="29"/>
  <c r="E20" i="29"/>
  <c r="D20" i="29"/>
  <c r="C20" i="29"/>
  <c r="H14" i="35"/>
  <c r="G14" i="35"/>
  <c r="F14" i="35"/>
  <c r="E14" i="35"/>
  <c r="D14" i="35"/>
  <c r="C14" i="35"/>
  <c r="B14" i="35"/>
  <c r="C18" i="35" s="1"/>
  <c r="E21" i="36"/>
  <c r="D21" i="36"/>
  <c r="C21" i="36"/>
  <c r="B21" i="36"/>
  <c r="C19" i="35" l="1"/>
  <c r="B19" i="35"/>
  <c r="B29" i="29" l="1"/>
  <c r="C29" i="29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0" i="35"/>
  <c r="B21" i="35"/>
  <c r="B22" i="35"/>
  <c r="B23" i="35"/>
  <c r="C20" i="35"/>
  <c r="C21" i="35"/>
  <c r="C22" i="35"/>
  <c r="C23" i="35"/>
  <c r="P16" i="44" l="1"/>
  <c r="C24" i="35"/>
  <c r="B24" i="35"/>
  <c r="F18" i="35" s="1"/>
  <c r="F19" i="35" l="1"/>
  <c r="F23" i="35"/>
  <c r="F21" i="35"/>
  <c r="F20" i="35"/>
  <c r="F22" i="35"/>
  <c r="F24" i="35" l="1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3" name="(Default) XLS_TAB_26_22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4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5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<sst xmlns="http://schemas.openxmlformats.org/spreadsheetml/2006/main" count="1645" uniqueCount="584">
  <si>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</si>
  <si>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</si>
  <si>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</si>
  <si>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</si>
  <si>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</si>
  <si>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</si>
  <si>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</si>
  <si>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</si>
  <si>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</si>
  <si>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</si>
  <si>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</si>
  <si>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</si>
  <si>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</si>
  <si>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</si>
  <si>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</si>
  <si>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</si>
  <si>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</si>
  <si>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</si>
  <si>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</si>
  <si>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</si>
  <si>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</si>
  <si>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</si>
  <si>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</si>
  <si>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</si>
  <si>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</si>
  <si>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</si>
  <si>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</si>
  <si>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</si>
  <si>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</si>
  <si>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</si>
  <si>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</si>
  <si>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</si>
  <si>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</si>
  <si>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</si>
  <si>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</si>
  <si>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</si>
  <si>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</si>
  <si>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</si>
  <si>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</si>
  <si>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</si>
  <si>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</si>
  <si>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</si>
  <si>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</si>
  <si>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</si>
  <si>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</si>
  <si>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</si>
  <si>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</si>
  <si>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</si>
  <si>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باقي الدول العربية</t>
  </si>
  <si>
    <t xml:space="preserve">  دول أوروبية</t>
  </si>
  <si>
    <t xml:space="preserve">  دول أخرى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</si>
  <si>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</si>
  <si>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</si>
  <si>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</si>
  <si>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</si>
  <si>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</si>
  <si>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</si>
  <si>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</si>
  <si>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</si>
  <si>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</si>
  <si>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</si>
  <si>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</si>
  <si>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</si>
  <si>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</si>
  <si>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</si>
  <si>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</si>
  <si>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</si>
  <si>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</si>
  <si>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</si>
  <si>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</si>
  <si>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</si>
  <si>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</si>
  <si>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</si>
  <si>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</si>
  <si>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</si>
  <si>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</si>
  <si>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</si>
  <si>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</si>
  <si>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</si>
  <si>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</si>
  <si>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</si>
  <si>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</si>
  <si>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</si>
  <si>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</si>
  <si>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</si>
  <si>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</si>
  <si>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</si>
  <si>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</si>
  <si>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</si>
  <si>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</si>
  <si>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</si>
  <si>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</si>
  <si>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>+60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</si>
  <si>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</si>
  <si>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</si>
  <si>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</si>
  <si>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</si>
  <si>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</si>
  <si>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</si>
  <si>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</si>
  <si>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</si>
  <si>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</si>
  <si>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</si>
  <si>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</si>
  <si>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</si>
  <si>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</si>
  <si>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Total </t>
  </si>
  <si>
    <t xml:space="preserve">          Age Group of Wife
                         (in Years)
  Age Group of
  Husband (in Years)</t>
  </si>
  <si>
    <t>يناير</t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</si>
  <si>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</si>
  <si>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</si>
  <si>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</si>
  <si>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</si>
  <si>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</si>
  <si>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</si>
  <si>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</si>
  <si>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</si>
  <si>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</si>
  <si>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</si>
  <si>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دول أوروبية
Europan Countries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</si>
  <si>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</si>
  <si>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</si>
  <si>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</si>
  <si>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</si>
  <si>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</si>
  <si>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</si>
  <si>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</si>
  <si>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</si>
  <si>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</si>
  <si>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</si>
  <si>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</si>
  <si>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</si>
  <si>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</si>
  <si>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</si>
  <si>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</si>
  <si>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</si>
  <si>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</si>
  <si>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</si>
  <si>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</si>
  <si>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</si>
  <si>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</si>
  <si>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</si>
  <si>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</si>
  <si>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</si>
  <si>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</si>
  <si>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</si>
  <si>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</si>
  <si>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</si>
  <si>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</si>
  <si>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</si>
  <si>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</si>
  <si>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</si>
  <si>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(57)</t>
  </si>
  <si>
    <t>جدول (58)</t>
  </si>
  <si>
    <t xml:space="preserve">  أبريل</t>
  </si>
  <si>
    <t>أبريل</t>
  </si>
  <si>
    <t>غير مبين
Not Stated</t>
  </si>
  <si>
    <t>جدول رقم (47)</t>
  </si>
  <si>
    <t>جدول (51)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</si>
  <si>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</si>
  <si>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</si>
  <si>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</si>
  <si>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t xml:space="preserve">                الجنسية 
 السنة                     </t>
  </si>
  <si>
    <t>TABLE (57)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</si>
  <si>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</si>
  <si>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</si>
  <si>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</si>
  <si>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</si>
  <si>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</si>
  <si>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جدول (56)</t>
  </si>
  <si>
    <t>MARRIAGES BY NATIONALITY OF  WIFE AND HUSBAND</t>
  </si>
  <si>
    <t>DIVORCES BY TYPE OF DIVORCE AND HUSBAND'S AGE GROUP</t>
  </si>
  <si>
    <t>DIVORCES BY NATIONALITY OF HUSBAND, NATIONALITY OF WIFE AND MONTH</t>
  </si>
  <si>
    <t>جدول (48)</t>
  </si>
  <si>
    <t>TABLE (48)</t>
  </si>
  <si>
    <t>جدول رقم (53)</t>
  </si>
  <si>
    <t>Table No. (53)</t>
  </si>
  <si>
    <t>جدول (54)</t>
  </si>
  <si>
    <t>TABLE (54)</t>
  </si>
  <si>
    <t>جدول (55)</t>
  </si>
  <si>
    <t>TABLE (55)</t>
  </si>
  <si>
    <t xml:space="preserve">TABLE (56) </t>
  </si>
  <si>
    <t>TABLE (58)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</si>
  <si>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</si>
  <si>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</si>
  <si>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</si>
  <si>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</si>
  <si>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</si>
  <si>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</si>
  <si>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</si>
  <si>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</si>
  <si>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</si>
  <si>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</si>
  <si>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</si>
  <si>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</si>
  <si>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</si>
  <si>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</si>
  <si>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</si>
  <si>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</si>
  <si>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</si>
  <si>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</si>
  <si>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</si>
  <si>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</si>
  <si>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</si>
  <si>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</si>
  <si>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</si>
  <si>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</si>
  <si>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</si>
  <si>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</si>
  <si>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</si>
  <si>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</si>
  <si>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</si>
  <si>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</si>
  <si>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</si>
  <si>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</si>
  <si>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</si>
  <si>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</si>
  <si>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</si>
  <si>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</si>
  <si>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</si>
  <si>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</si>
  <si>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</si>
  <si>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</si>
  <si>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</si>
  <si>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</si>
  <si>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</si>
  <si>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t>نسبة الإناث
%Female</t>
  </si>
  <si>
    <t>إناث
F</t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</si>
  <si>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</si>
  <si>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</si>
  <si>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</si>
  <si>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</si>
  <si>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</si>
  <si>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</si>
  <si>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</si>
  <si>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>TABLE (34)</t>
  </si>
  <si>
    <t>جدول  (34)</t>
  </si>
  <si>
    <t>REGISTERED LIVE BIRTHS BY NATIONALITY AND GENDER</t>
  </si>
  <si>
    <t>المواليد أحياء المسجلون حسب الجنسية والنوع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</si>
  <si>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</si>
  <si>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</si>
  <si>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</si>
  <si>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</si>
  <si>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</si>
  <si>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</si>
  <si>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</si>
  <si>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</si>
  <si>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</si>
  <si>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</si>
  <si>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</si>
  <si>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</si>
  <si>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</si>
  <si>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</si>
  <si>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</si>
  <si>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</si>
  <si>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</si>
  <si>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</si>
  <si>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</si>
  <si>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المواليد أحياء المسجلون حسب الجنسية والنوع والبلدية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</si>
  <si>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</si>
  <si>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</si>
  <si>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</si>
  <si>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</si>
  <si>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</si>
  <si>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</si>
  <si>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</si>
  <si>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</si>
  <si>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</si>
  <si>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</si>
  <si>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</si>
  <si>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</si>
  <si>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</si>
  <si>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</si>
  <si>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</si>
  <si>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</si>
  <si>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</si>
  <si>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</si>
  <si>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</si>
  <si>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</si>
  <si>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</si>
  <si>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</si>
  <si>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>TABLE (36)</t>
  </si>
  <si>
    <t>جدول (36)</t>
  </si>
  <si>
    <t>المواليد أحياء المسجلون حسب الشهر والبلدية والنوع</t>
  </si>
  <si>
    <t>أقل من 20
Less than 20</t>
  </si>
  <si>
    <t>غير قطريين Non-Qataris</t>
  </si>
  <si>
    <t>قطريون Qataris</t>
  </si>
  <si>
    <t>فئة عمرالأم (بالسنوات)</t>
  </si>
  <si>
    <t>50+</t>
  </si>
  <si>
    <t>45-50</t>
  </si>
  <si>
    <t>45 - 50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</si>
  <si>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</si>
  <si>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</si>
  <si>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</si>
  <si>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</si>
  <si>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</si>
  <si>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</si>
  <si>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</si>
  <si>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r>
      <t xml:space="preserve">اناث
</t>
    </r>
    <r>
      <rPr>
        <b/>
        <sz val="8"/>
        <rFont val="Arial"/>
        <family val="2"/>
      </rPr>
      <t>F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</si>
  <si>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</si>
  <si>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</si>
  <si>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</si>
  <si>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</si>
  <si>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>المواليد أحياء المسجلون حسب الجنسية والنوع وفئة عمر الأم</t>
  </si>
  <si>
    <t xml:space="preserve">                       Nationality
                            &amp; Gender  
 Municipality</t>
  </si>
  <si>
    <t xml:space="preserve">             الجنسية والنوع
  البلدية</t>
  </si>
  <si>
    <t>TABLE (38)</t>
  </si>
  <si>
    <t>جدول (38)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</si>
  <si>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</si>
  <si>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</si>
  <si>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</si>
  <si>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</si>
  <si>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</si>
  <si>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</si>
  <si>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</si>
  <si>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</si>
  <si>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</si>
  <si>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</si>
  <si>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</si>
  <si>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</si>
  <si>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</si>
  <si>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</si>
  <si>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</si>
  <si>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</si>
  <si>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</si>
  <si>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</si>
  <si>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</si>
  <si>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</si>
  <si>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</si>
  <si>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TABLE (39)</t>
  </si>
  <si>
    <t>جدول (39)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</si>
  <si>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</si>
  <si>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</si>
  <si>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</si>
  <si>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</si>
  <si>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</si>
  <si>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</si>
  <si>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</si>
  <si>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</si>
  <si>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</si>
  <si>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</si>
  <si>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</si>
  <si>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</si>
  <si>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</si>
  <si>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</si>
  <si>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</si>
  <si>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</si>
  <si>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</si>
  <si>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</si>
  <si>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</si>
  <si>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</si>
  <si>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</si>
  <si>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</si>
  <si>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</si>
  <si>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</si>
  <si>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</si>
  <si>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</si>
  <si>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</si>
  <si>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</si>
  <si>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</si>
  <si>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</si>
  <si>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</si>
  <si>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</si>
  <si>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</si>
  <si>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</si>
  <si>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</si>
  <si>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</si>
  <si>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</si>
  <si>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</si>
  <si>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</si>
  <si>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</si>
  <si>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</si>
  <si>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TABLE (40)</t>
  </si>
  <si>
    <t>جدول (40)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</si>
  <si>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</si>
  <si>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</si>
  <si>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</si>
  <si>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</si>
  <si>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</si>
  <si>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</si>
  <si>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</si>
  <si>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</si>
  <si>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</si>
  <si>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</si>
  <si>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</si>
  <si>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</si>
  <si>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</si>
  <si>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</si>
  <si>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</si>
  <si>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</si>
  <si>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</si>
  <si>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</si>
  <si>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</si>
  <si>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</si>
  <si>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</si>
  <si>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</si>
  <si>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أسباب خارجية للمرض والوفاة</t>
  </si>
  <si>
    <t>(R00 - R99)</t>
  </si>
  <si>
    <t>اعراض وعلامات نتائج اكلينكية معملية غير عادية وغير مصنفة في مكان اخر</t>
  </si>
  <si>
    <t>(Q00 - Q99)</t>
  </si>
  <si>
    <t xml:space="preserve">التشوهات الخلقية والعاهات والشذوذ الكروموسومي
</t>
  </si>
  <si>
    <t>(P00 - P96)</t>
  </si>
  <si>
    <t>حالات معينة تنشأ في فترة ما حول الولادة</t>
  </si>
  <si>
    <t>(O00 - O99)</t>
  </si>
  <si>
    <t>الحمل والولادة والنفاس</t>
  </si>
  <si>
    <t>(N00 - N99)</t>
  </si>
  <si>
    <t xml:space="preserve">امراض الجهاز البولي التناسلي </t>
  </si>
  <si>
    <t>(M00 - M99)</t>
  </si>
  <si>
    <t>امراض الجهاز الهيكلي العضلي والنسيج الضام</t>
  </si>
  <si>
    <t>امراض الجلد والنسيج تحت الجلد</t>
  </si>
  <si>
    <t>(L00 - L99)</t>
  </si>
  <si>
    <t xml:space="preserve">امراض الجهاز الهضمي </t>
  </si>
  <si>
    <t>(k00 - k93)</t>
  </si>
  <si>
    <t>امراض الجهاز التنفسي</t>
  </si>
  <si>
    <t>(J00 - J99)</t>
  </si>
  <si>
    <t>امراض الجهاز الدوري</t>
  </si>
  <si>
    <t>(I00 - I99)</t>
  </si>
  <si>
    <t>امراض الجهاز العصبي</t>
  </si>
  <si>
    <t>(G00 - G99)</t>
  </si>
  <si>
    <t xml:space="preserve">امراض الغدد الصماء والتغذية والتمثيل الغذائي </t>
  </si>
  <si>
    <t>(E00 - F90)</t>
  </si>
  <si>
    <t>امراض الدم واعضاء تكوين الدم واضطرابات معينة تشمل اضطرابات المناعة</t>
  </si>
  <si>
    <t>(D50 - D89)</t>
  </si>
  <si>
    <t xml:space="preserve">الأورام </t>
  </si>
  <si>
    <t>(C00 - D48)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</si>
  <si>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</si>
  <si>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</si>
  <si>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</si>
  <si>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</si>
  <si>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</si>
  <si>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</si>
  <si>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</si>
  <si>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</si>
  <si>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</si>
  <si>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</si>
  <si>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</si>
  <si>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</si>
  <si>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</si>
  <si>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</si>
  <si>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>REGISTERED   INFANT  DEATHS (UNDER ONE YEAR) BY NATIONALITY AND GENDER</t>
  </si>
  <si>
    <t xml:space="preserve"> وفيات الأطفال  الرضع (أقل من عام) المسجلة حسب الجنسية والنوع</t>
  </si>
  <si>
    <t>المجموع العام
G.Total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</si>
  <si>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</si>
  <si>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</si>
  <si>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</si>
  <si>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</si>
  <si>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</si>
  <si>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</si>
  <si>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</si>
  <si>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</si>
  <si>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r>
      <t xml:space="preserve">المجموع العام
</t>
    </r>
    <r>
      <rPr>
        <b/>
        <sz val="9"/>
        <rFont val="Arial"/>
        <family val="2"/>
      </rPr>
      <t>G.Total</t>
    </r>
  </si>
  <si>
    <r>
      <t xml:space="preserve">ذكور
</t>
    </r>
    <r>
      <rPr>
        <b/>
        <sz val="9"/>
        <rFont val="Arial"/>
        <family val="2"/>
      </rPr>
      <t>M</t>
    </r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</si>
  <si>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</si>
  <si>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</si>
  <si>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</si>
  <si>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</si>
  <si>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</si>
  <si>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</si>
  <si>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</si>
  <si>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</si>
  <si>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</si>
  <si>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</si>
  <si>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</si>
  <si>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</si>
  <si>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</si>
  <si>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</si>
  <si>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</si>
  <si>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</si>
  <si>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</si>
  <si>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</si>
  <si>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</si>
  <si>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</si>
  <si>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</si>
  <si>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</si>
  <si>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</si>
  <si>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</si>
  <si>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</si>
  <si>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 xml:space="preserve">                                الجنسية                                 والنوع
  الشهر</t>
  </si>
  <si>
    <t xml:space="preserve">                                          Nationality
                                            &amp; Gender  
 Month</t>
  </si>
  <si>
    <t xml:space="preserve">                الجنسية                  والنوع
 السنة</t>
  </si>
  <si>
    <t xml:space="preserve">                الشهر      
 البلدية</t>
  </si>
  <si>
    <t>البيانات المنشورة في هذا الفصل هى نشرة الإحصاءات الحيوية التي يصدرها جهاز التخطيط والإحصاء سنوياً</t>
  </si>
  <si>
    <t>Presented in this chapter are the Annual Vital Statistics Reports Published by The Planning and Statistics Authority annually.</t>
  </si>
  <si>
    <t>The indicators provided by vital statistics are used as markers to attain short and long term objectives to improve the social and economic situations of all individuals in the society.</t>
  </si>
  <si>
    <t>المجموع العام</t>
  </si>
  <si>
    <t>Grand Total</t>
  </si>
  <si>
    <t>Certain Infectious and Parasitic Diseases</t>
  </si>
  <si>
    <t>Neoplasms</t>
  </si>
  <si>
    <t>Diseases of the Blood &amp; Blood Forming Organs &amp; Cetrain Disorders Invovling the Immune Mechanism</t>
  </si>
  <si>
    <t>Endocrine Nutritional &amp; Metabolic Diseases</t>
  </si>
  <si>
    <t>Diseases of the Nervous System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</si>
  <si>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</si>
  <si>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</si>
  <si>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</si>
  <si>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</si>
  <si>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</si>
  <si>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</si>
  <si>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Peurperium</t>
  </si>
  <si>
    <t>Certain Conditions Originating in the Perinatal Period</t>
  </si>
  <si>
    <t>Congenital Malformations Deformations &amp; Chromosomal Abnormalities</t>
  </si>
  <si>
    <t>Symptoms Signs &amp; Abnormal Clinical &amp; Laboratory Findings Not Elsewhere Classified</t>
  </si>
  <si>
    <t>External Causes of Morbidity and Mortality</t>
  </si>
  <si>
    <t>ويشمل هذا الفصل بيانات عن الواقعات الحيوية للسكان الخاصة بالمواليد أحياء ،الوفيات ، وفيات الرضع ، الزواج والطلاق للعام 2019</t>
  </si>
  <si>
    <t>This chapter contains data on live births, deaths, infant deaths, marriages and divorces for 2019.</t>
  </si>
  <si>
    <r>
      <t xml:space="preserve">قطريات
</t>
    </r>
    <r>
      <rPr>
        <b/>
        <sz val="8"/>
        <rFont val="Arial"/>
        <family val="2"/>
      </rPr>
      <t>Qataris</t>
    </r>
  </si>
  <si>
    <r>
      <t xml:space="preserve">غير قطريات
</t>
    </r>
    <r>
      <rPr>
        <b/>
        <sz val="8"/>
        <rFont val="Arial"/>
        <family val="2"/>
      </rPr>
      <t>Non-Qataris</t>
    </r>
  </si>
  <si>
    <r>
      <t xml:space="preserve">عقود الزواج </t>
    </r>
    <r>
      <rPr>
        <b/>
        <sz val="9"/>
        <rFont val="Arial"/>
        <family val="2"/>
      </rPr>
      <t>Marriages</t>
    </r>
  </si>
  <si>
    <r>
      <t xml:space="preserve">إشهادات الطلاق </t>
    </r>
    <r>
      <rPr>
        <b/>
        <sz val="9"/>
        <rFont val="Arial"/>
        <family val="2"/>
      </rPr>
      <t>Divorces</t>
    </r>
  </si>
  <si>
    <r>
      <t xml:space="preserve">قطريون 
</t>
    </r>
    <r>
      <rPr>
        <b/>
        <sz val="8"/>
        <rFont val="Arial"/>
        <family val="2"/>
      </rPr>
      <t>Qataris</t>
    </r>
  </si>
  <si>
    <t xml:space="preserve">               Nationality 
 Year</t>
  </si>
  <si>
    <r>
      <t xml:space="preserve">جنسية الزوج </t>
    </r>
    <r>
      <rPr>
        <b/>
        <sz val="9"/>
        <rFont val="Arial"/>
        <family val="2"/>
      </rPr>
      <t>Nationality of Husband</t>
    </r>
  </si>
  <si>
    <r>
      <t xml:space="preserve">جنسية الزوجة </t>
    </r>
    <r>
      <rPr>
        <b/>
        <sz val="9"/>
        <rFont val="Arial"/>
        <family val="2"/>
      </rPr>
      <t>Nationality of Wife</t>
    </r>
  </si>
  <si>
    <r>
      <t xml:space="preserve">الدوحة
</t>
    </r>
    <r>
      <rPr>
        <b/>
        <sz val="9"/>
        <color theme="1"/>
        <rFont val="Arial"/>
        <family val="2"/>
      </rPr>
      <t>Doha</t>
    </r>
  </si>
  <si>
    <r>
      <t xml:space="preserve">خارج قطر
</t>
    </r>
    <r>
      <rPr>
        <b/>
        <sz val="9"/>
        <color theme="1"/>
        <rFont val="Arial"/>
        <family val="2"/>
      </rPr>
      <t>Outside Qatar</t>
    </r>
  </si>
  <si>
    <r>
      <t xml:space="preserve">الشحانية
</t>
    </r>
    <r>
      <rPr>
        <b/>
        <sz val="9"/>
        <color theme="1"/>
        <rFont val="Arial"/>
        <family val="2"/>
      </rPr>
      <t>Al Shahannia</t>
    </r>
  </si>
  <si>
    <r>
      <t xml:space="preserve"> الظعاين
</t>
    </r>
    <r>
      <rPr>
        <b/>
        <sz val="9"/>
        <color theme="1"/>
        <rFont val="Arial"/>
        <family val="2"/>
      </rPr>
      <t>Al Daayen</t>
    </r>
  </si>
  <si>
    <r>
      <t xml:space="preserve">الشمال
</t>
    </r>
    <r>
      <rPr>
        <b/>
        <sz val="9"/>
        <color theme="1"/>
        <rFont val="Arial"/>
        <family val="2"/>
      </rPr>
      <t>Al Shamal</t>
    </r>
  </si>
  <si>
    <r>
      <t xml:space="preserve">الخور
</t>
    </r>
    <r>
      <rPr>
        <b/>
        <sz val="9"/>
        <color theme="1"/>
        <rFont val="Arial"/>
        <family val="2"/>
      </rPr>
      <t>Al Khor</t>
    </r>
  </si>
  <si>
    <r>
      <t xml:space="preserve">ام صلال
</t>
    </r>
    <r>
      <rPr>
        <b/>
        <sz val="9"/>
        <color theme="1"/>
        <rFont val="Arial"/>
        <family val="2"/>
      </rPr>
      <t>Umm Salal</t>
    </r>
  </si>
  <si>
    <r>
      <t xml:space="preserve">الوكرة
</t>
    </r>
    <r>
      <rPr>
        <b/>
        <sz val="9"/>
        <color theme="1"/>
        <rFont val="Arial"/>
        <family val="2"/>
      </rPr>
      <t>Al Wakra</t>
    </r>
  </si>
  <si>
    <r>
      <t xml:space="preserve">الريان
</t>
    </r>
    <r>
      <rPr>
        <b/>
        <sz val="9"/>
        <color theme="1"/>
        <rFont val="Arial"/>
        <family val="2"/>
      </rPr>
      <t>Al Rayyan</t>
    </r>
  </si>
  <si>
    <r>
      <t xml:space="preserve">المجموع
</t>
    </r>
    <r>
      <rPr>
        <b/>
        <sz val="9"/>
        <color theme="1"/>
        <rFont val="Arial"/>
        <family val="2"/>
      </rPr>
      <t>Total</t>
    </r>
  </si>
  <si>
    <r>
      <t xml:space="preserve">البلدية
</t>
    </r>
    <r>
      <rPr>
        <sz val="12"/>
        <rFont val="Arial"/>
        <family val="2"/>
      </rPr>
      <t>مكان إقامة الزوج</t>
    </r>
  </si>
  <si>
    <t xml:space="preserve">  دول آسيوية</t>
  </si>
  <si>
    <t xml:space="preserve">                      Nationality of Wife
  Nationality of Husband </t>
  </si>
  <si>
    <t>دول آسيوية
Asian Countries</t>
  </si>
  <si>
    <t>قطر</t>
  </si>
  <si>
    <t>Qatar</t>
  </si>
  <si>
    <t>بقية دول مجلس التعاون</t>
  </si>
  <si>
    <t>Other G.C.C  Countries</t>
  </si>
  <si>
    <t>باقي الدول العربية</t>
  </si>
  <si>
    <t>Other Arab Countries</t>
  </si>
  <si>
    <t>دول آسيوية</t>
  </si>
  <si>
    <t>Asian Countries</t>
  </si>
  <si>
    <t>دول أوروبية</t>
  </si>
  <si>
    <t>European Countries</t>
  </si>
  <si>
    <t>دول أخرى</t>
  </si>
  <si>
    <t>Other Countries</t>
  </si>
  <si>
    <t xml:space="preserve">                     فئة عمر الزوج
                          (بالسنوات) 
جنسية الزوج</t>
  </si>
  <si>
    <t xml:space="preserve">                                Age Group of 
                                       Husband
                                      (in Years) 
 Nationality of Husband </t>
  </si>
  <si>
    <t>غير مبين
N.S.</t>
  </si>
  <si>
    <t xml:space="preserve">                    فئة عمر الزوجة
                         (بالسنوات) 
 جنسية الزوجة</t>
  </si>
  <si>
    <t>Other G.C.C Countries</t>
  </si>
  <si>
    <t>غير مبين
N.S</t>
  </si>
  <si>
    <t xml:space="preserve">                Nationality 
  Month</t>
  </si>
  <si>
    <t xml:space="preserve">                   الجنسية 
 الشهر</t>
  </si>
  <si>
    <r>
      <t>جنسية الزوجة</t>
    </r>
    <r>
      <rPr>
        <b/>
        <sz val="9"/>
        <rFont val="Arial"/>
        <family val="2"/>
      </rPr>
      <t xml:space="preserve"> Nationality of Wife</t>
    </r>
  </si>
  <si>
    <r>
      <t xml:space="preserve">قطريون 
</t>
    </r>
    <r>
      <rPr>
        <b/>
        <sz val="9"/>
        <rFont val="Arial"/>
        <family val="2"/>
      </rPr>
      <t>Qataris</t>
    </r>
  </si>
  <si>
    <r>
      <t xml:space="preserve">غير قطريين
</t>
    </r>
    <r>
      <rPr>
        <b/>
        <sz val="9"/>
        <rFont val="Arial"/>
        <family val="2"/>
      </rPr>
      <t>Non-Qataris</t>
    </r>
  </si>
  <si>
    <r>
      <t xml:space="preserve">قطريات
</t>
    </r>
    <r>
      <rPr>
        <b/>
        <sz val="9"/>
        <rFont val="Arial"/>
        <family val="2"/>
      </rPr>
      <t>Qataris</t>
    </r>
  </si>
  <si>
    <r>
      <t xml:space="preserve">غير قطريات
</t>
    </r>
    <r>
      <rPr>
        <b/>
        <sz val="9"/>
        <rFont val="Arial"/>
        <family val="2"/>
      </rPr>
      <t>Non-Qataris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</si>
  <si>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</si>
  <si>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</si>
  <si>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</si>
  <si>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</si>
  <si>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</si>
  <si>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</si>
  <si>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</si>
  <si>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</si>
  <si>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</si>
  <si>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</si>
  <si>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</si>
  <si>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</si>
  <si>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نوع الطلاق
 فئات عمر
 الزوجة (بالسنوات)</t>
  </si>
  <si>
    <t xml:space="preserve">               Type of Divorce
 Age Group
 of Wife (in Years)</t>
  </si>
  <si>
    <r>
      <t xml:space="preserve">غير مبين
</t>
    </r>
    <r>
      <rPr>
        <sz val="10"/>
        <rFont val="Arial"/>
        <family val="2"/>
      </rPr>
      <t>Not Stated</t>
    </r>
  </si>
  <si>
    <r>
      <t xml:space="preserve">المجموع
</t>
    </r>
    <r>
      <rPr>
        <sz val="10"/>
        <rFont val="Arial"/>
        <family val="2"/>
      </rPr>
      <t>Total</t>
    </r>
  </si>
  <si>
    <t xml:space="preserve">                        نوع الطلاق                                  
 جنسية الزوج </t>
  </si>
  <si>
    <t xml:space="preserve">               Type of Divorce
 Nationality of Husband</t>
  </si>
  <si>
    <r>
      <t>بينونة صغرى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 xml:space="preserve">Minor irrevocable divorce </t>
    </r>
  </si>
  <si>
    <r>
      <t xml:space="preserve">رجعي
</t>
    </r>
    <r>
      <rPr>
        <sz val="9"/>
        <rFont val="Arial"/>
        <family val="2"/>
      </rPr>
      <t>Revocable divorce</t>
    </r>
    <r>
      <rPr>
        <b/>
        <sz val="9"/>
        <rFont val="Arial"/>
        <family val="2"/>
      </rPr>
      <t xml:space="preserve"> </t>
    </r>
  </si>
  <si>
    <r>
      <t xml:space="preserve">خلع
</t>
    </r>
    <r>
      <rPr>
        <sz val="9"/>
        <rFont val="Arial"/>
        <family val="2"/>
      </rPr>
      <t>Divorce against compensation</t>
    </r>
  </si>
  <si>
    <r>
      <t>بينونة كبرى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Major  irrevocable divorce</t>
    </r>
    <r>
      <rPr>
        <b/>
        <sz val="9"/>
        <rFont val="Arial"/>
        <family val="2"/>
      </rPr>
      <t xml:space="preserve"> </t>
    </r>
  </si>
  <si>
    <r>
      <t xml:space="preserve">غير مبين
</t>
    </r>
    <r>
      <rPr>
        <sz val="9"/>
        <rFont val="Arial"/>
        <family val="2"/>
      </rPr>
      <t>Not Stated</t>
    </r>
  </si>
  <si>
    <r>
      <t xml:space="preserve">المجموع
</t>
    </r>
    <r>
      <rPr>
        <sz val="9"/>
        <rFont val="Arial"/>
        <family val="2"/>
      </rPr>
      <t>Total</t>
    </r>
  </si>
  <si>
    <t xml:space="preserve">بقية دول مجلس التعاون </t>
  </si>
  <si>
    <t>REGISTERED LIVE BIRTHS BY NATIONALITY, GENDER AND AGE GROUP OF MOTHER</t>
  </si>
  <si>
    <t>REGISTERED LIVE BIRTHS BY MONTH, GENDER AND MUNICIPALITY</t>
  </si>
  <si>
    <t>2016 - 2020</t>
  </si>
  <si>
    <t>2011 - 2020</t>
  </si>
  <si>
    <t>0</t>
  </si>
  <si>
    <t>(U00-U85)</t>
  </si>
  <si>
    <t>رموز لأغراض خاصة</t>
  </si>
  <si>
    <t>Codes for special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</si>
</sst>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49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104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indexed="64"/>
      </bottom>
      <diagonal/>
    </border>
  </borders>
  <cellStyleXfs count="42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2" fillId="0" borderId="0">
      <alignment horizontal="center" vertical="center" readingOrder="2"/>
    </xf>
    <xf numFmtId="0" fontId="6" fillId="0" borderId="0">
      <alignment horizontal="left" vertical="center"/>
    </xf>
    <xf numFmtId="0" fontId="19" fillId="0" borderId="0"/>
    <xf numFmtId="0" fontId="19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2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0" fontId="27" fillId="0" borderId="0"/>
    <xf numFmtId="43" fontId="2" fillId="0" borderId="0" applyFont="0" applyFill="0" applyBorder="0" applyAlignment="0" applyProtection="0"/>
  </cellStyleXfs>
  <cellXfs count="737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20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3" fontId="24" fillId="0" borderId="22" xfId="28" applyNumberFormat="1" applyFont="1" applyFill="1" applyBorder="1" applyAlignment="1">
      <alignment horizontal="right" vertical="center" indent="1"/>
    </xf>
    <xf numFmtId="0" fontId="8" fillId="0" borderId="0" xfId="0" applyFont="1"/>
    <xf numFmtId="3" fontId="24" fillId="0" borderId="23" xfId="28" applyNumberFormat="1" applyFont="1" applyFill="1" applyBorder="1" applyAlignment="1">
      <alignment horizontal="right" vertical="center" indent="1"/>
    </xf>
    <xf numFmtId="3" fontId="25" fillId="0" borderId="23" xfId="25" applyNumberFormat="1" applyFont="1" applyFill="1" applyBorder="1" applyAlignment="1">
      <alignment horizontal="right" vertical="center" indent="1"/>
    </xf>
    <xf numFmtId="3" fontId="25" fillId="0" borderId="23" xfId="32" applyNumberFormat="1" applyFont="1" applyBorder="1" applyAlignment="1">
      <alignment horizontal="right" vertical="center" indent="1"/>
    </xf>
    <xf numFmtId="3" fontId="25" fillId="3" borderId="22" xfId="32" applyNumberFormat="1" applyFont="1" applyFill="1" applyBorder="1" applyAlignment="1">
      <alignment horizontal="right" vertical="center" indent="1"/>
    </xf>
    <xf numFmtId="3" fontId="25" fillId="0" borderId="22" xfId="32" applyNumberFormat="1" applyFont="1" applyBorder="1" applyAlignment="1">
      <alignment horizontal="right" vertical="center" indent="1"/>
    </xf>
    <xf numFmtId="3" fontId="25" fillId="3" borderId="24" xfId="32" applyNumberFormat="1" applyFont="1" applyFill="1" applyBorder="1" applyAlignment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2" xfId="28" applyNumberFormat="1" applyFont="1" applyFill="1" applyBorder="1">
      <alignment horizontal="right" vertical="center" indent="1"/>
    </xf>
    <xf numFmtId="3" fontId="8" fillId="0" borderId="52" xfId="25" applyNumberFormat="1" applyFont="1" applyFill="1" applyBorder="1">
      <alignment horizontal="right" vertical="center" indent="1"/>
    </xf>
    <xf numFmtId="3" fontId="8" fillId="0" borderId="52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2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25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25" fillId="0" borderId="36" xfId="32" applyNumberFormat="1" applyFont="1" applyBorder="1" applyAlignment="1">
      <alignment horizontal="right" vertical="center" indent="1"/>
    </xf>
    <xf numFmtId="3" fontId="25" fillId="0" borderId="53" xfId="0" applyNumberFormat="1" applyFont="1" applyBorder="1" applyAlignment="1">
      <alignment horizontal="right" vertical="center" indent="1"/>
    </xf>
    <xf numFmtId="3" fontId="25" fillId="0" borderId="50" xfId="25" applyNumberFormat="1" applyFont="1" applyFill="1" applyBorder="1" applyAlignment="1">
      <alignment horizontal="right" vertical="center" indent="1"/>
    </xf>
    <xf numFmtId="0" fontId="8" fillId="4" borderId="54" xfId="24" applyFont="1" applyFill="1" applyBorder="1" applyAlignment="1">
      <alignment horizontal="center" vertical="center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24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5" xfId="29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vertical="center"/>
    </xf>
    <xf numFmtId="3" fontId="24" fillId="0" borderId="33" xfId="28" applyNumberFormat="1" applyFont="1" applyFill="1" applyBorder="1" applyAlignment="1">
      <alignment horizontal="right" vertical="center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0" borderId="15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11" fillId="4" borderId="33" xfId="27" applyFont="1" applyFill="1" applyBorder="1" applyAlignment="1">
      <alignment horizontal="center" vertical="center" wrapText="1" readingOrder="2"/>
    </xf>
    <xf numFmtId="3" fontId="2" fillId="0" borderId="23" xfId="39" applyNumberFormat="1" applyFont="1" applyFill="1" applyBorder="1" applyAlignment="1">
      <alignment horizontal="right" vertical="center" indent="1"/>
    </xf>
    <xf numFmtId="3" fontId="2" fillId="0" borderId="22" xfId="39" applyNumberFormat="1" applyFont="1" applyFill="1" applyBorder="1" applyAlignment="1">
      <alignment horizontal="right" vertical="center" indent="1"/>
    </xf>
    <xf numFmtId="3" fontId="2" fillId="0" borderId="24" xfId="39" applyNumberFormat="1" applyFont="1" applyFill="1" applyBorder="1" applyAlignment="1">
      <alignment horizontal="right" vertical="center" indent="1"/>
    </xf>
    <xf numFmtId="3" fontId="24" fillId="0" borderId="23" xfId="39" applyNumberFormat="1" applyFont="1" applyBorder="1" applyAlignment="1">
      <alignment horizontal="right" vertical="center" indent="1"/>
    </xf>
    <xf numFmtId="3" fontId="24" fillId="3" borderId="22" xfId="39" applyNumberFormat="1" applyFont="1" applyFill="1" applyBorder="1" applyAlignment="1">
      <alignment horizontal="right" vertical="center" indent="1"/>
    </xf>
    <xf numFmtId="3" fontId="24" fillId="0" borderId="22" xfId="39" applyNumberFormat="1" applyFont="1" applyBorder="1" applyAlignment="1">
      <alignment horizontal="right" vertical="center" indent="1"/>
    </xf>
    <xf numFmtId="3" fontId="24" fillId="3" borderId="24" xfId="39" applyNumberFormat="1" applyFont="1" applyFill="1" applyBorder="1" applyAlignment="1">
      <alignment horizontal="right" vertical="center" indent="1"/>
    </xf>
    <xf numFmtId="3" fontId="24" fillId="0" borderId="36" xfId="39" applyNumberFormat="1" applyFont="1" applyBorder="1" applyAlignment="1">
      <alignment horizontal="right" vertical="center" indent="1"/>
    </xf>
    <xf numFmtId="0" fontId="2" fillId="0" borderId="23" xfId="39" applyNumberFormat="1" applyFont="1" applyBorder="1" applyAlignment="1">
      <alignment horizontal="right" vertical="center" indent="1" readingOrder="1"/>
    </xf>
    <xf numFmtId="0" fontId="2" fillId="3" borderId="36" xfId="39" applyNumberFormat="1" applyFont="1" applyFill="1" applyBorder="1" applyAlignment="1">
      <alignment horizontal="right" vertical="center" indent="1" readingOrder="1"/>
    </xf>
    <xf numFmtId="0" fontId="2" fillId="0" borderId="36" xfId="39" applyNumberFormat="1" applyFont="1" applyBorder="1" applyAlignment="1">
      <alignment horizontal="right" vertical="center" indent="1" readingOrder="1"/>
    </xf>
    <xf numFmtId="0" fontId="2" fillId="3" borderId="52" xfId="39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11" fillId="4" borderId="0" xfId="19" applyFont="1" applyFill="1">
      <alignment horizontal="right" vertical="center"/>
    </xf>
    <xf numFmtId="1" fontId="4" fillId="0" borderId="0" xfId="39" applyNumberFormat="1" applyFont="1" applyBorder="1" applyAlignment="1">
      <alignment vertical="center"/>
    </xf>
    <xf numFmtId="1" fontId="11" fillId="4" borderId="0" xfId="39" applyNumberFormat="1" applyFont="1" applyFill="1" applyBorder="1" applyAlignment="1">
      <alignment horizontal="centerContinuous" vertical="center"/>
    </xf>
    <xf numFmtId="1" fontId="2" fillId="0" borderId="0" xfId="39" applyNumberFormat="1" applyFont="1" applyBorder="1" applyAlignment="1">
      <alignment vertical="center"/>
    </xf>
    <xf numFmtId="0" fontId="8" fillId="4" borderId="0" xfId="19" applyFont="1" applyFill="1" applyAlignment="1">
      <alignment horizontal="left"/>
    </xf>
    <xf numFmtId="0" fontId="24" fillId="3" borderId="56" xfId="40" applyFont="1" applyFill="1" applyBorder="1" applyAlignment="1">
      <alignment horizontal="center" wrapText="1" readingOrder="2"/>
    </xf>
    <xf numFmtId="0" fontId="7" fillId="3" borderId="52" xfId="29" applyFont="1" applyFill="1" applyBorder="1" applyAlignment="1">
      <alignment horizontal="center" vertical="top" wrapText="1" readingOrder="1"/>
    </xf>
    <xf numFmtId="0" fontId="25" fillId="0" borderId="36" xfId="40" applyFont="1" applyBorder="1" applyAlignment="1">
      <alignment horizontal="center" vertical="center" readingOrder="2"/>
    </xf>
    <xf numFmtId="0" fontId="25" fillId="0" borderId="36" xfId="40" applyFont="1" applyBorder="1" applyAlignment="1">
      <alignment horizontal="right" vertical="center" indent="1"/>
    </xf>
    <xf numFmtId="0" fontId="29" fillId="0" borderId="36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 readingOrder="2"/>
    </xf>
    <xf numFmtId="0" fontId="25" fillId="0" borderId="22" xfId="40" applyFont="1" applyBorder="1" applyAlignment="1">
      <alignment horizontal="right" vertical="center" indent="1"/>
    </xf>
    <xf numFmtId="0" fontId="29" fillId="0" borderId="22" xfId="40" applyFont="1" applyBorder="1" applyAlignment="1">
      <alignment horizontal="center" vertical="center"/>
    </xf>
    <xf numFmtId="0" fontId="25" fillId="3" borderId="22" xfId="40" applyFont="1" applyFill="1" applyBorder="1" applyAlignment="1">
      <alignment horizontal="center" vertical="center" readingOrder="2"/>
    </xf>
    <xf numFmtId="0" fontId="25" fillId="3" borderId="22" xfId="40" applyFont="1" applyFill="1" applyBorder="1" applyAlignment="1">
      <alignment horizontal="right" vertical="center" indent="1"/>
    </xf>
    <xf numFmtId="0" fontId="29" fillId="3" borderId="22" xfId="40" applyFont="1" applyFill="1" applyBorder="1" applyAlignment="1">
      <alignment horizontal="center" vertical="center"/>
    </xf>
    <xf numFmtId="0" fontId="25" fillId="0" borderId="24" xfId="40" applyFont="1" applyBorder="1" applyAlignment="1">
      <alignment horizontal="center" vertical="center" readingOrder="2"/>
    </xf>
    <xf numFmtId="0" fontId="25" fillId="0" borderId="24" xfId="40" applyFont="1" applyBorder="1" applyAlignment="1">
      <alignment horizontal="right" vertical="center" indent="1"/>
    </xf>
    <xf numFmtId="0" fontId="29" fillId="0" borderId="24" xfId="40" applyFont="1" applyBorder="1" applyAlignment="1">
      <alignment horizontal="center" vertical="center"/>
    </xf>
    <xf numFmtId="0" fontId="25" fillId="3" borderId="23" xfId="40" applyFont="1" applyFill="1" applyBorder="1" applyAlignment="1">
      <alignment horizontal="center" vertical="center" readingOrder="2"/>
    </xf>
    <xf numFmtId="0" fontId="25" fillId="3" borderId="23" xfId="40" applyFont="1" applyFill="1" applyBorder="1" applyAlignment="1">
      <alignment horizontal="right" vertical="center" indent="1"/>
    </xf>
    <xf numFmtId="0" fontId="30" fillId="3" borderId="23" xfId="40" applyFont="1" applyFill="1" applyBorder="1" applyAlignment="1">
      <alignment horizontal="center" vertical="center"/>
    </xf>
    <xf numFmtId="0" fontId="30" fillId="3" borderId="22" xfId="40" applyFont="1" applyFill="1" applyBorder="1" applyAlignment="1">
      <alignment horizontal="center" vertical="center"/>
    </xf>
    <xf numFmtId="0" fontId="25" fillId="3" borderId="33" xfId="40" applyFont="1" applyFill="1" applyBorder="1" applyAlignment="1">
      <alignment horizontal="center" vertical="center" readingOrder="2"/>
    </xf>
    <xf numFmtId="0" fontId="25" fillId="3" borderId="33" xfId="40" applyFont="1" applyFill="1" applyBorder="1" applyAlignment="1">
      <alignment horizontal="right" vertical="center" indent="1"/>
    </xf>
    <xf numFmtId="0" fontId="30" fillId="3" borderId="33" xfId="40" applyFont="1" applyFill="1" applyBorder="1" applyAlignment="1">
      <alignment horizontal="center" vertical="center"/>
    </xf>
    <xf numFmtId="0" fontId="2" fillId="0" borderId="0" xfId="39" applyFont="1"/>
    <xf numFmtId="0" fontId="27" fillId="0" borderId="0" xfId="40"/>
    <xf numFmtId="1" fontId="23" fillId="0" borderId="0" xfId="35" applyNumberFormat="1" applyFont="1" applyBorder="1" applyAlignment="1">
      <alignment vertical="center"/>
    </xf>
    <xf numFmtId="1" fontId="2" fillId="0" borderId="0" xfId="35" applyNumberFormat="1" applyFont="1" applyBorder="1" applyAlignment="1">
      <alignment vertical="center"/>
    </xf>
    <xf numFmtId="0" fontId="27" fillId="0" borderId="0" xfId="40" applyAlignment="1">
      <alignment vertical="center" wrapText="1"/>
    </xf>
    <xf numFmtId="0" fontId="8" fillId="4" borderId="0" xfId="19" applyFont="1" applyFill="1" applyAlignment="1">
      <alignment horizontal="left" vertical="center"/>
    </xf>
    <xf numFmtId="0" fontId="24" fillId="0" borderId="36" xfId="40" applyFont="1" applyBorder="1" applyAlignment="1">
      <alignment horizontal="right" vertical="center" indent="1"/>
    </xf>
    <xf numFmtId="0" fontId="24" fillId="0" borderId="22" xfId="40" applyFont="1" applyBorder="1" applyAlignment="1">
      <alignment horizontal="right" vertical="center" indent="1"/>
    </xf>
    <xf numFmtId="0" fontId="24" fillId="3" borderId="22" xfId="40" applyFont="1" applyFill="1" applyBorder="1" applyAlignment="1">
      <alignment horizontal="right" vertical="center" indent="1"/>
    </xf>
    <xf numFmtId="0" fontId="24" fillId="0" borderId="24" xfId="40" applyFont="1" applyBorder="1" applyAlignment="1">
      <alignment horizontal="right" vertical="center" indent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2" fillId="0" borderId="0" xfId="39"/>
    <xf numFmtId="0" fontId="31" fillId="0" borderId="0" xfId="39" applyFont="1" applyAlignment="1">
      <alignment horizontal="center" vertical="center" wrapText="1"/>
    </xf>
    <xf numFmtId="0" fontId="32" fillId="0" borderId="0" xfId="39" applyFont="1" applyAlignment="1">
      <alignment horizontal="center" vertical="center" wrapText="1"/>
    </xf>
    <xf numFmtId="0" fontId="2" fillId="0" borderId="0" xfId="39" applyFont="1" applyAlignment="1">
      <alignment vertical="center"/>
    </xf>
    <xf numFmtId="0" fontId="2" fillId="0" borderId="0" xfId="39" applyAlignment="1">
      <alignment vertical="center"/>
    </xf>
    <xf numFmtId="0" fontId="2" fillId="0" borderId="0" xfId="39" applyFont="1" applyAlignment="1">
      <alignment horizontal="justify" vertical="center"/>
    </xf>
    <xf numFmtId="0" fontId="34" fillId="0" borderId="0" xfId="39" applyFont="1" applyAlignment="1">
      <alignment vertical="center"/>
    </xf>
    <xf numFmtId="0" fontId="37" fillId="0" borderId="0" xfId="39" applyFont="1" applyAlignment="1">
      <alignment vertical="center"/>
    </xf>
    <xf numFmtId="0" fontId="38" fillId="0" borderId="0" xfId="39" applyFont="1" applyAlignment="1">
      <alignment vertical="top" wrapText="1"/>
    </xf>
    <xf numFmtId="0" fontId="39" fillId="0" borderId="0" xfId="39" applyFont="1" applyAlignment="1">
      <alignment vertical="top"/>
    </xf>
    <xf numFmtId="0" fontId="40" fillId="0" borderId="0" xfId="39" applyFont="1" applyBorder="1" applyAlignment="1">
      <alignment horizontal="justify" vertical="top" wrapTex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6" fillId="0" borderId="0" xfId="29" applyFont="1" applyFill="1" applyBorder="1" applyAlignment="1">
      <alignment horizontal="left" vertical="center"/>
    </xf>
    <xf numFmtId="3" fontId="4" fillId="0" borderId="0" xfId="28" applyNumberFormat="1" applyFill="1" applyBorder="1">
      <alignment horizontal="right" vertical="center" indent="1"/>
    </xf>
    <xf numFmtId="0" fontId="2" fillId="0" borderId="0" xfId="27" applyFont="1" applyFill="1" applyBorder="1" applyAlignment="1">
      <alignment horizontal="right" vertical="center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41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41" fillId="0" borderId="0" xfId="32" applyNumberFormat="1" applyFont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1" fillId="4" borderId="0" xfId="32" applyNumberFormat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23" fillId="0" borderId="0" xfId="32" applyFont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42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/>
    </xf>
    <xf numFmtId="3" fontId="8" fillId="3" borderId="14" xfId="25" applyNumberFormat="1" applyFont="1" applyFill="1" applyBorder="1">
      <alignment horizontal="right" vertical="center" indent="1"/>
    </xf>
    <xf numFmtId="3" fontId="2" fillId="3" borderId="14" xfId="28" applyNumberFormat="1" applyFont="1" applyFill="1" applyBorder="1">
      <alignment horizontal="right" vertical="center" indent="1"/>
    </xf>
    <xf numFmtId="3" fontId="8" fillId="3" borderId="15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1" fontId="41" fillId="0" borderId="0" xfId="32" applyNumberFormat="1" applyFont="1" applyBorder="1" applyAlignment="1">
      <alignment horizontal="center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43" fillId="0" borderId="0" xfId="32" applyNumberFormat="1" applyFont="1" applyBorder="1" applyAlignment="1">
      <alignment vertical="center"/>
    </xf>
    <xf numFmtId="1" fontId="2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0" fontId="8" fillId="3" borderId="62" xfId="3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63" xfId="34" applyFont="1" applyFill="1" applyBorder="1" applyAlignment="1">
      <alignment horizontal="center" vertical="center"/>
    </xf>
    <xf numFmtId="0" fontId="8" fillId="4" borderId="18" xfId="29" applyFont="1" applyFill="1" applyBorder="1" applyAlignment="1">
      <alignment horizontal="left" vertical="center" wrapText="1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0" fontId="18" fillId="4" borderId="64" xfId="29" applyFont="1" applyFill="1" applyBorder="1" applyAlignment="1">
      <alignment horizontal="right" vertical="center" wrapText="1" indent="2" readingOrder="2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3" fontId="2" fillId="3" borderId="15" xfId="28" applyNumberFormat="1" applyFont="1" applyFill="1" applyBorder="1" applyAlignment="1">
      <alignment horizontal="right" vertical="center" indent="1"/>
    </xf>
    <xf numFmtId="0" fontId="18" fillId="3" borderId="65" xfId="29" applyFont="1" applyFill="1" applyBorder="1" applyAlignment="1">
      <alignment horizontal="right" vertical="center" wrapText="1" indent="2" readingOrder="2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3" fontId="2" fillId="4" borderId="15" xfId="28" applyNumberFormat="1" applyFont="1" applyFill="1" applyBorder="1" applyAlignment="1">
      <alignment horizontal="right" vertical="center" indent="1"/>
    </xf>
    <xf numFmtId="0" fontId="18" fillId="4" borderId="65" xfId="29" applyFont="1" applyFill="1" applyBorder="1" applyAlignment="1">
      <alignment horizontal="right" vertical="center" wrapText="1" indent="2" readingOrder="2"/>
    </xf>
    <xf numFmtId="3" fontId="2" fillId="4" borderId="22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 applyAlignment="1">
      <alignment horizontal="right" vertical="center" indent="1"/>
    </xf>
    <xf numFmtId="0" fontId="18" fillId="4" borderId="66" xfId="29" applyFont="1" applyFill="1" applyBorder="1" applyAlignment="1">
      <alignment horizontal="right" vertical="center" wrapText="1" indent="2" readingOrder="2"/>
    </xf>
    <xf numFmtId="0" fontId="10" fillId="3" borderId="0" xfId="25" applyFill="1" applyBorder="1">
      <alignment horizontal="right" vertical="center" indent="1"/>
    </xf>
    <xf numFmtId="0" fontId="10" fillId="3" borderId="18" xfId="25" applyFill="1" applyBorder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3" fontId="8" fillId="3" borderId="48" xfId="28" applyNumberFormat="1" applyFont="1" applyFill="1" applyBorder="1" applyAlignment="1">
      <alignment horizontal="right" vertical="center" indent="1"/>
    </xf>
    <xf numFmtId="3" fontId="8" fillId="3" borderId="17" xfId="28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3" borderId="19" xfId="28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0" fontId="12" fillId="3" borderId="19" xfId="29" applyFont="1" applyFill="1" applyBorder="1" applyAlignment="1">
      <alignment horizontal="center" vertical="center" wrapText="1"/>
    </xf>
    <xf numFmtId="0" fontId="8" fillId="3" borderId="19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6" xfId="28" applyNumberFormat="1" applyFont="1" applyFill="1" applyBorder="1" applyAlignment="1">
      <alignment horizontal="right" vertical="center" indent="1"/>
    </xf>
    <xf numFmtId="3" fontId="4" fillId="4" borderId="15" xfId="28" applyNumberFormat="1" applyFont="1" applyFill="1" applyBorder="1" applyAlignment="1">
      <alignment horizontal="right" vertical="center" inden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3" fontId="4" fillId="3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4" borderId="16" xfId="27" applyFont="1" applyFill="1" applyBorder="1" applyAlignment="1">
      <alignment horizontal="center" vertical="center" wrapText="1" readingOrder="2"/>
    </xf>
    <xf numFmtId="0" fontId="12" fillId="4" borderId="16" xfId="29" applyFont="1" applyFill="1" applyBorder="1" applyAlignment="1">
      <alignment horizontal="center" vertical="center" wrapText="1"/>
    </xf>
    <xf numFmtId="0" fontId="16" fillId="3" borderId="67" xfId="9" applyFont="1" applyFill="1" applyBorder="1" applyAlignment="1">
      <alignment horizontal="left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5" fillId="3" borderId="17" xfId="9" applyFont="1" applyFill="1" applyBorder="1" applyAlignment="1">
      <alignment horizontal="center" vertical="center" wrapText="1" readingOrder="1"/>
    </xf>
    <xf numFmtId="0" fontId="5" fillId="3" borderId="68" xfId="9" applyFont="1" applyFill="1" applyBorder="1" applyAlignment="1">
      <alignment horizontal="right" vertical="center" wrapText="1" readingOrder="2"/>
    </xf>
    <xf numFmtId="1" fontId="4" fillId="4" borderId="0" xfId="32" applyNumberFormat="1" applyFont="1" applyFill="1" applyBorder="1" applyAlignment="1">
      <alignment vertical="center"/>
    </xf>
    <xf numFmtId="1" fontId="4" fillId="4" borderId="0" xfId="32" applyNumberFormat="1" applyFont="1" applyFill="1" applyBorder="1" applyAlignment="1">
      <alignment horizontal="left" vertical="center"/>
    </xf>
    <xf numFmtId="1" fontId="40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0" fontId="8" fillId="3" borderId="40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3" fontId="2" fillId="3" borderId="20" xfId="25" applyNumberFormat="1" applyFont="1" applyFill="1" applyBorder="1">
      <alignment horizontal="right" vertical="center" indent="1"/>
    </xf>
    <xf numFmtId="0" fontId="18" fillId="3" borderId="41" xfId="27" applyFont="1" applyFill="1" applyBorder="1" applyAlignment="1">
      <alignment horizontal="center" vertical="center" wrapText="1" readingOrder="2"/>
    </xf>
    <xf numFmtId="0" fontId="8" fillId="4" borderId="31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5" xfId="28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0" fontId="18" fillId="4" borderId="32" xfId="27" applyFont="1" applyFill="1" applyBorder="1" applyAlignment="1">
      <alignment horizontal="center" vertical="center" wrapText="1" readingOrder="2"/>
    </xf>
    <xf numFmtId="0" fontId="8" fillId="3" borderId="31" xfId="29" applyFont="1" applyFill="1" applyBorder="1" applyAlignment="1">
      <alignment horizontal="center" vertical="center" wrapText="1"/>
    </xf>
    <xf numFmtId="3" fontId="2" fillId="3" borderId="16" xfId="25" applyNumberFormat="1" applyFont="1" applyFill="1" applyBorder="1">
      <alignment horizontal="right" vertical="center" indent="1"/>
    </xf>
    <xf numFmtId="0" fontId="18" fillId="3" borderId="32" xfId="27" applyFont="1" applyFill="1" applyBorder="1" applyAlignment="1">
      <alignment horizontal="center" vertical="center" wrapText="1" readingOrder="2"/>
    </xf>
    <xf numFmtId="0" fontId="8" fillId="4" borderId="70" xfId="29" applyFont="1" applyFill="1" applyBorder="1" applyAlignment="1">
      <alignment horizontal="center" vertical="center" wrapTex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23" xfId="28" applyNumberFormat="1" applyFont="1" applyFill="1" applyBorder="1" applyAlignment="1">
      <alignment horizontal="right" vertical="center" indent="1"/>
    </xf>
    <xf numFmtId="0" fontId="18" fillId="4" borderId="51" xfId="27" applyFont="1" applyFill="1" applyBorder="1" applyAlignment="1">
      <alignment horizontal="center" vertical="center" wrapText="1" readingOrder="2"/>
    </xf>
    <xf numFmtId="0" fontId="20" fillId="4" borderId="0" xfId="1" applyFont="1" applyFill="1" applyAlignment="1">
      <alignment horizontal="centerContinuous" vertical="center"/>
    </xf>
    <xf numFmtId="0" fontId="8" fillId="3" borderId="63" xfId="24" applyFont="1" applyFill="1" applyBorder="1" applyAlignment="1">
      <alignment horizontal="center" vertical="center"/>
    </xf>
    <xf numFmtId="166" fontId="2" fillId="4" borderId="24" xfId="28" applyNumberFormat="1" applyFont="1" applyFill="1" applyBorder="1" applyAlignment="1">
      <alignment horizontal="right" vertical="center" indent="1"/>
    </xf>
    <xf numFmtId="166" fontId="2" fillId="4" borderId="24" xfId="41" applyNumberFormat="1" applyFont="1" applyFill="1" applyBorder="1" applyAlignment="1">
      <alignment horizontal="right" vertical="center" indent="1"/>
    </xf>
    <xf numFmtId="166" fontId="2" fillId="3" borderId="22" xfId="28" applyNumberFormat="1" applyFont="1" applyFill="1" applyBorder="1" applyAlignment="1">
      <alignment horizontal="right" vertical="center" indent="1"/>
    </xf>
    <xf numFmtId="166" fontId="2" fillId="3" borderId="22" xfId="41" applyNumberFormat="1" applyFont="1" applyFill="1" applyBorder="1" applyAlignment="1">
      <alignment horizontal="right" vertical="center" indent="1"/>
    </xf>
    <xf numFmtId="166" fontId="2" fillId="4" borderId="22" xfId="28" applyNumberFormat="1" applyFont="1" applyFill="1" applyBorder="1" applyAlignment="1">
      <alignment horizontal="right" vertical="center" indent="1"/>
    </xf>
    <xf numFmtId="166" fontId="2" fillId="4" borderId="22" xfId="41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1" applyNumberFormat="1" applyFont="1" applyFill="1" applyBorder="1" applyAlignment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" borderId="71" xfId="24" applyFont="1" applyFill="1" applyBorder="1" applyAlignment="1">
      <alignment horizontal="center" vertical="center"/>
    </xf>
    <xf numFmtId="3" fontId="8" fillId="4" borderId="17" xfId="25" applyNumberFormat="1" applyFont="1" applyFill="1" applyBorder="1">
      <alignment horizontal="right" vertical="center" indent="1"/>
    </xf>
    <xf numFmtId="3" fontId="8" fillId="4" borderId="17" xfId="28" applyNumberFormat="1" applyFont="1" applyFill="1" applyBorder="1">
      <alignment horizontal="right" vertical="center" indent="1"/>
    </xf>
    <xf numFmtId="0" fontId="18" fillId="4" borderId="72" xfId="24" applyFont="1" applyFill="1" applyBorder="1" applyAlignment="1">
      <alignment horizontal="center" vertical="center"/>
    </xf>
    <xf numFmtId="0" fontId="8" fillId="3" borderId="73" xfId="29" applyFont="1" applyFill="1" applyBorder="1">
      <alignment horizontal="left" vertical="center" wrapText="1" indent="1"/>
    </xf>
    <xf numFmtId="3" fontId="8" fillId="3" borderId="21" xfId="25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0" fontId="18" fillId="3" borderId="74" xfId="27" applyFont="1" applyFill="1" applyBorder="1">
      <alignment horizontal="right" vertical="center" wrapText="1" indent="1" readingOrder="2"/>
    </xf>
    <xf numFmtId="0" fontId="8" fillId="4" borderId="73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0" borderId="19" xfId="28" applyNumberFormat="1" applyFont="1" applyBorder="1">
      <alignment horizontal="right" vertical="center" indent="1"/>
    </xf>
    <xf numFmtId="0" fontId="18" fillId="4" borderId="74" xfId="27" applyFont="1" applyFill="1" applyBorder="1">
      <alignment horizontal="right" vertical="center" wrapText="1" indent="1" readingOrder="2"/>
    </xf>
    <xf numFmtId="3" fontId="8" fillId="3" borderId="19" xfId="25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0" fontId="8" fillId="4" borderId="75" xfId="29" applyFont="1" applyFill="1" applyBorder="1">
      <alignment horizontal="left" vertical="center" wrapText="1" indent="1"/>
    </xf>
    <xf numFmtId="0" fontId="18" fillId="4" borderId="76" xfId="27" applyFont="1" applyFill="1" applyBorder="1">
      <alignment horizontal="right" vertical="center" wrapText="1" indent="1" readingOrder="2"/>
    </xf>
    <xf numFmtId="1" fontId="11" fillId="4" borderId="0" xfId="32" applyNumberFormat="1" applyFont="1" applyFill="1" applyBorder="1" applyAlignment="1">
      <alignment horizontal="centerContinuous" vertical="center"/>
    </xf>
    <xf numFmtId="0" fontId="2" fillId="4" borderId="73" xfId="29" applyFont="1" applyFill="1" applyBorder="1" applyAlignment="1">
      <alignment horizontal="center" vertical="center" wrapText="1"/>
    </xf>
    <xf numFmtId="3" fontId="8" fillId="3" borderId="48" xfId="9" applyNumberFormat="1" applyFont="1" applyFill="1" applyBorder="1" applyAlignment="1">
      <alignment vertical="center" wrapText="1"/>
    </xf>
    <xf numFmtId="0" fontId="2" fillId="3" borderId="73" xfId="2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vertical="center" wrapText="1"/>
    </xf>
    <xf numFmtId="0" fontId="12" fillId="4" borderId="77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8" fillId="4" borderId="78" xfId="24" applyFont="1" applyFill="1" applyBorder="1" applyAlignment="1">
      <alignment horizontal="center" vertical="center"/>
    </xf>
    <xf numFmtId="0" fontId="8" fillId="3" borderId="55" xfId="29" applyFont="1" applyFill="1" applyBorder="1" applyAlignment="1">
      <alignment horizontal="center" vertical="center" wrapTex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166" fontId="2" fillId="3" borderId="33" xfId="28" applyNumberFormat="1" applyFont="1" applyFill="1" applyBorder="1" applyAlignment="1">
      <alignment horizontal="right" vertical="center" indent="1"/>
    </xf>
    <xf numFmtId="0" fontId="18" fillId="3" borderId="69" xfId="27" applyFont="1" applyFill="1" applyBorder="1" applyAlignment="1">
      <alignment horizontal="center" vertical="center" wrapText="1" readingOrder="2"/>
    </xf>
    <xf numFmtId="3" fontId="2" fillId="4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3" fontId="2" fillId="3" borderId="22" xfId="28" applyNumberFormat="1" applyFont="1" applyFill="1" applyBorder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0" borderId="22" xfId="28" applyNumberFormat="1" applyFont="1" applyFill="1" applyBorder="1" applyAlignment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166" fontId="2" fillId="0" borderId="36" xfId="28" applyNumberFormat="1" applyFont="1" applyFill="1" applyBorder="1" applyAlignment="1">
      <alignment horizontal="right" vertical="center" indent="1"/>
    </xf>
    <xf numFmtId="0" fontId="18" fillId="4" borderId="37" xfId="27" applyFont="1" applyFill="1" applyBorder="1" applyAlignment="1">
      <alignment horizontal="center" vertical="center" wrapText="1" readingOrder="2"/>
    </xf>
    <xf numFmtId="0" fontId="12" fillId="3" borderId="79" xfId="24" applyFont="1" applyFill="1" applyBorder="1" applyAlignment="1">
      <alignment horizontal="center" vertical="center"/>
    </xf>
    <xf numFmtId="3" fontId="8" fillId="3" borderId="49" xfId="28" applyNumberFormat="1" applyFont="1" applyFill="1" applyBorder="1">
      <alignment horizontal="right" vertical="center" indent="1"/>
    </xf>
    <xf numFmtId="0" fontId="8" fillId="3" borderId="62" xfId="24" applyFont="1" applyFill="1" applyBorder="1" applyAlignment="1">
      <alignment horizontal="center" vertical="center"/>
    </xf>
    <xf numFmtId="0" fontId="8" fillId="4" borderId="41" xfId="29" applyFont="1" applyFill="1" applyBorder="1" applyAlignment="1">
      <alignment horizontal="center" vertical="center" wrapTex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0" fontId="12" fillId="4" borderId="51" xfId="29" applyFont="1" applyFill="1" applyBorder="1" applyAlignment="1">
      <alignment horizontal="center" vertical="center" wrapText="1"/>
    </xf>
    <xf numFmtId="3" fontId="2" fillId="4" borderId="23" xfId="28" applyNumberFormat="1" applyFont="1" applyFill="1" applyBorder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0" fontId="8" fillId="4" borderId="70" xfId="27" applyFont="1" applyFill="1" applyBorder="1" applyAlignment="1">
      <alignment horizontal="center" vertical="center" wrapText="1" readingOrder="2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1" fontId="2" fillId="0" borderId="0" xfId="32" applyNumberFormat="1" applyFont="1" applyBorder="1" applyAlignment="1">
      <alignment horizontal="center" vertical="center" wrapText="1"/>
    </xf>
    <xf numFmtId="3" fontId="21" fillId="0" borderId="0" xfId="0" applyNumberFormat="1" applyFont="1" applyAlignment="1"/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11" fillId="5" borderId="0" xfId="3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8" fillId="4" borderId="19" xfId="27" applyFont="1" applyFill="1" applyBorder="1">
      <alignment horizontal="right" vertical="center" wrapText="1" indent="1" readingOrder="2"/>
    </xf>
    <xf numFmtId="0" fontId="8" fillId="3" borderId="15" xfId="27" applyFont="1" applyFill="1" applyBorder="1">
      <alignment horizontal="right" vertical="center" wrapText="1" indent="1" readingOrder="2"/>
    </xf>
    <xf numFmtId="0" fontId="11" fillId="3" borderId="69" xfId="27" applyFont="1" applyFill="1" applyBorder="1" applyAlignment="1">
      <alignment horizontal="center" vertical="center" wrapText="1" readingOrder="2"/>
    </xf>
    <xf numFmtId="0" fontId="11" fillId="3" borderId="31" xfId="27" applyFont="1" applyFill="1" applyBorder="1" applyAlignment="1">
      <alignment horizontal="center" vertical="center" wrapText="1" readingOrder="2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3" fontId="2" fillId="3" borderId="17" xfId="28" applyNumberFormat="1" applyFont="1" applyFill="1" applyBorder="1" applyAlignment="1">
      <alignment horizontal="right" vertical="center" indent="1"/>
    </xf>
    <xf numFmtId="0" fontId="18" fillId="3" borderId="63" xfId="29" applyFont="1" applyFill="1" applyBorder="1" applyAlignment="1">
      <alignment horizontal="right" vertical="center" wrapText="1" indent="2" readingOrder="2"/>
    </xf>
    <xf numFmtId="3" fontId="8" fillId="4" borderId="21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>
      <alignment horizontal="right" vertical="center" indent="1"/>
    </xf>
    <xf numFmtId="0" fontId="18" fillId="4" borderId="92" xfId="29" applyFont="1" applyFill="1" applyBorder="1" applyAlignment="1">
      <alignment horizontal="right" vertical="center" wrapText="1" indent="2" readingOrder="2"/>
    </xf>
    <xf numFmtId="0" fontId="8" fillId="3" borderId="77" xfId="29" applyFont="1" applyFill="1" applyBorder="1">
      <alignment horizontal="left" vertical="center" wrapText="1" indent="1"/>
    </xf>
    <xf numFmtId="0" fontId="18" fillId="3" borderId="78" xfId="27" applyFont="1" applyFill="1" applyBorder="1">
      <alignment horizontal="right" vertical="center" wrapText="1" indent="1" readingOrder="2"/>
    </xf>
    <xf numFmtId="0" fontId="12" fillId="0" borderId="77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8" fillId="0" borderId="78" xfId="24" applyFont="1" applyFill="1" applyBorder="1" applyAlignment="1">
      <alignment horizontal="center" vertical="center"/>
    </xf>
    <xf numFmtId="0" fontId="12" fillId="3" borderId="77" xfId="29" applyFont="1" applyFill="1" applyBorder="1" applyAlignment="1">
      <alignment horizontal="center" vertical="center" wrapText="1"/>
    </xf>
    <xf numFmtId="0" fontId="8" fillId="3" borderId="78" xfId="27" applyFont="1" applyFill="1" applyBorder="1" applyAlignment="1">
      <alignment horizontal="center" vertical="center" wrapText="1" readingOrder="2"/>
    </xf>
    <xf numFmtId="0" fontId="8" fillId="4" borderId="73" xfId="29" applyFont="1" applyFill="1" applyBorder="1" applyAlignment="1">
      <alignment horizontal="center" vertical="center" wrapText="1"/>
    </xf>
    <xf numFmtId="3" fontId="2" fillId="0" borderId="15" xfId="28" applyNumberFormat="1" applyFont="1" applyFill="1" applyBorder="1">
      <alignment horizontal="right" vertical="center" indent="1"/>
    </xf>
    <xf numFmtId="0" fontId="11" fillId="0" borderId="74" xfId="27" applyFont="1" applyFill="1" applyBorder="1" applyAlignment="1">
      <alignment horizontal="center" vertical="center" wrapText="1" readingOrder="2"/>
    </xf>
    <xf numFmtId="0" fontId="8" fillId="3" borderId="73" xfId="29" applyFont="1" applyFill="1" applyBorder="1" applyAlignment="1">
      <alignment horizontal="center" vertical="center" wrapText="1"/>
    </xf>
    <xf numFmtId="0" fontId="11" fillId="3" borderId="74" xfId="27" applyFont="1" applyFill="1" applyBorder="1" applyAlignment="1">
      <alignment horizontal="center" vertical="center" wrapText="1" readingOrder="2"/>
    </xf>
    <xf numFmtId="0" fontId="8" fillId="3" borderId="73" xfId="29" applyFont="1" applyFill="1" applyBorder="1" applyAlignment="1">
      <alignment horizontal="left" vertical="center" wrapText="1" indent="1"/>
    </xf>
    <xf numFmtId="3" fontId="2" fillId="3" borderId="16" xfId="28" applyNumberFormat="1" applyFont="1" applyFill="1" applyBorder="1">
      <alignment horizontal="right" vertical="center" indent="1"/>
    </xf>
    <xf numFmtId="0" fontId="11" fillId="3" borderId="74" xfId="27" applyFont="1" applyFill="1" applyBorder="1" applyAlignment="1">
      <alignment horizontal="right" vertical="center" wrapText="1" indent="1" readingOrder="2"/>
    </xf>
    <xf numFmtId="1" fontId="2" fillId="4" borderId="0" xfId="32" applyNumberFormat="1" applyFont="1" applyFill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0" fontId="11" fillId="4" borderId="74" xfId="27" applyFont="1" applyFill="1" applyBorder="1" applyAlignment="1">
      <alignment horizontal="center" vertical="center" wrapText="1" readingOrder="2"/>
    </xf>
    <xf numFmtId="0" fontId="12" fillId="3" borderId="73" xfId="29" applyFont="1" applyFill="1" applyBorder="1" applyAlignment="1">
      <alignment horizontal="center" vertical="center" wrapText="1"/>
    </xf>
    <xf numFmtId="0" fontId="8" fillId="3" borderId="74" xfId="27" applyFont="1" applyFill="1" applyBorder="1" applyAlignment="1">
      <alignment horizontal="center" vertical="center" wrapText="1" readingOrder="2"/>
    </xf>
    <xf numFmtId="0" fontId="8" fillId="4" borderId="75" xfId="29" applyFont="1" applyFill="1" applyBorder="1" applyAlignment="1">
      <alignment horizontal="left" vertical="center" wrapText="1" indent="1"/>
    </xf>
    <xf numFmtId="3" fontId="2" fillId="4" borderId="19" xfId="28" applyNumberFormat="1" applyFont="1" applyFill="1" applyBorder="1">
      <alignment horizontal="right" vertical="center" indent="1"/>
    </xf>
    <xf numFmtId="0" fontId="11" fillId="4" borderId="76" xfId="27" applyFont="1" applyFill="1" applyBorder="1" applyAlignment="1">
      <alignment horizontal="right" vertical="center" wrapText="1" indent="1" readingOrder="2"/>
    </xf>
    <xf numFmtId="3" fontId="2" fillId="3" borderId="22" xfId="25" applyNumberFormat="1" applyFont="1" applyFill="1" applyBorder="1">
      <alignment horizontal="right" vertical="center" indent="1"/>
    </xf>
    <xf numFmtId="3" fontId="2" fillId="3" borderId="33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 applyAlignment="1">
      <alignment horizontal="right" vertical="center" indent="1"/>
    </xf>
    <xf numFmtId="0" fontId="2" fillId="4" borderId="0" xfId="39" applyFont="1" applyFill="1" applyAlignment="1">
      <alignment vertical="center"/>
    </xf>
    <xf numFmtId="0" fontId="2" fillId="4" borderId="0" xfId="39" applyFill="1" applyAlignment="1">
      <alignment vertical="center"/>
    </xf>
    <xf numFmtId="0" fontId="2" fillId="4" borderId="0" xfId="39" applyFont="1" applyFill="1" applyAlignment="1">
      <alignment horizontal="justify" vertical="center"/>
    </xf>
    <xf numFmtId="0" fontId="35" fillId="4" borderId="0" xfId="39" applyFont="1" applyFill="1" applyAlignment="1">
      <alignment horizontal="center" vertical="center"/>
    </xf>
    <xf numFmtId="0" fontId="33" fillId="4" borderId="0" xfId="39" applyFont="1" applyFill="1" applyAlignment="1">
      <alignment vertical="center"/>
    </xf>
    <xf numFmtId="0" fontId="47" fillId="4" borderId="0" xfId="39" applyFont="1" applyFill="1" applyAlignment="1">
      <alignment horizontal="center" vertical="center"/>
    </xf>
    <xf numFmtId="0" fontId="47" fillId="4" borderId="0" xfId="39" applyFont="1" applyFill="1" applyAlignment="1">
      <alignment horizontal="center" vertical="center" wrapText="1"/>
    </xf>
    <xf numFmtId="0" fontId="14" fillId="4" borderId="0" xfId="39" applyFont="1" applyFill="1" applyAlignment="1">
      <alignment horizontal="center" vertical="center"/>
    </xf>
    <xf numFmtId="0" fontId="2" fillId="4" borderId="0" xfId="39" applyFont="1" applyFill="1" applyBorder="1" applyAlignment="1">
      <alignment horizontal="justify" vertical="center"/>
    </xf>
    <xf numFmtId="0" fontId="46" fillId="4" borderId="0" xfId="39" applyFont="1" applyFill="1" applyAlignment="1">
      <alignment horizontal="right" vertical="top" wrapText="1" indent="1"/>
    </xf>
    <xf numFmtId="0" fontId="20" fillId="4" borderId="0" xfId="39" applyFont="1" applyFill="1" applyAlignment="1">
      <alignment vertical="center"/>
    </xf>
    <xf numFmtId="0" fontId="2" fillId="4" borderId="0" xfId="39" applyFont="1" applyFill="1" applyAlignment="1">
      <alignment horizontal="left" vertical="top" wrapText="1" indent="1"/>
    </xf>
    <xf numFmtId="0" fontId="46" fillId="4" borderId="0" xfId="39" applyFont="1" applyFill="1" applyAlignment="1">
      <alignment horizontal="right" vertical="center" wrapText="1" indent="1"/>
    </xf>
    <xf numFmtId="0" fontId="2" fillId="4" borderId="0" xfId="39" applyFont="1" applyFill="1" applyBorder="1" applyAlignment="1">
      <alignment horizontal="left" vertical="center" wrapText="1" indent="1"/>
    </xf>
    <xf numFmtId="0" fontId="46" fillId="4" borderId="0" xfId="39" applyFont="1" applyFill="1" applyAlignment="1">
      <alignment horizontal="right" vertical="top" wrapText="1" indent="1" readingOrder="2"/>
    </xf>
    <xf numFmtId="0" fontId="20" fillId="4" borderId="0" xfId="39" applyFont="1" applyFill="1" applyAlignment="1">
      <alignment vertical="top"/>
    </xf>
    <xf numFmtId="0" fontId="2" fillId="4" borderId="0" xfId="39" applyFont="1" applyFill="1" applyBorder="1" applyAlignment="1">
      <alignment horizontal="left" vertical="top" wrapText="1" indent="1"/>
    </xf>
    <xf numFmtId="0" fontId="36" fillId="4" borderId="0" xfId="39" applyFont="1" applyFill="1" applyAlignment="1">
      <alignment horizontal="right" wrapText="1" indent="1"/>
    </xf>
    <xf numFmtId="0" fontId="8" fillId="4" borderId="0" xfId="39" applyFont="1" applyFill="1" applyBorder="1" applyAlignment="1">
      <alignment horizontal="left" wrapText="1" indent="1"/>
    </xf>
    <xf numFmtId="1" fontId="2" fillId="4" borderId="93" xfId="0" applyNumberFormat="1" applyFont="1" applyFill="1" applyBorder="1" applyAlignment="1" applyProtection="1">
      <alignment horizontal="center"/>
    </xf>
    <xf numFmtId="1" fontId="2" fillId="4" borderId="94" xfId="0" applyNumberFormat="1" applyFont="1" applyFill="1" applyBorder="1" applyAlignment="1" applyProtection="1">
      <alignment horizontal="center"/>
    </xf>
    <xf numFmtId="1" fontId="2" fillId="3" borderId="94" xfId="0" applyNumberFormat="1" applyFont="1" applyFill="1" applyBorder="1" applyAlignment="1" applyProtection="1">
      <alignment horizontal="center"/>
    </xf>
    <xf numFmtId="1" fontId="2" fillId="4" borderId="95" xfId="0" applyNumberFormat="1" applyFont="1" applyFill="1" applyBorder="1" applyAlignment="1" applyProtection="1">
      <alignment horizontal="center"/>
    </xf>
    <xf numFmtId="164" fontId="8" fillId="3" borderId="19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 applyAlignment="1">
      <alignment horizontal="right" vertical="center" indent="1"/>
    </xf>
    <xf numFmtId="164" fontId="8" fillId="4" borderId="21" xfId="25" applyNumberFormat="1" applyFont="1" applyFill="1" applyBorder="1">
      <alignment horizontal="right" vertical="center" indent="1"/>
    </xf>
    <xf numFmtId="3" fontId="2" fillId="4" borderId="0" xfId="28" applyNumberFormat="1" applyFont="1" applyFill="1" applyBorder="1" applyAlignment="1">
      <alignment horizontal="right" vertical="center" indent="1"/>
    </xf>
    <xf numFmtId="3" fontId="2" fillId="3" borderId="24" xfId="28" applyNumberFormat="1" applyFont="1" applyFill="1" applyBorder="1" applyAlignment="1">
      <alignment horizontal="right" vertical="center" indent="1"/>
    </xf>
    <xf numFmtId="3" fontId="8" fillId="3" borderId="20" xfId="25" applyNumberFormat="1" applyFont="1" applyFill="1" applyBorder="1">
      <alignment horizontal="right" vertical="center" indent="1"/>
    </xf>
    <xf numFmtId="0" fontId="8" fillId="4" borderId="79" xfId="34" applyFont="1" applyFill="1" applyBorder="1" applyAlignment="1">
      <alignment horizontal="center" vertical="center"/>
    </xf>
    <xf numFmtId="3" fontId="41" fillId="4" borderId="49" xfId="34" applyNumberFormat="1" applyFont="1" applyFill="1" applyBorder="1" applyAlignment="1">
      <alignment horizontal="right" vertical="center" indent="1"/>
    </xf>
    <xf numFmtId="0" fontId="18" fillId="4" borderId="62" xfId="34" applyFont="1" applyFill="1" applyBorder="1" applyAlignment="1">
      <alignment horizontal="center" vertical="center"/>
    </xf>
    <xf numFmtId="0" fontId="11" fillId="4" borderId="15" xfId="27" applyFill="1" applyBorder="1" applyAlignment="1">
      <alignment horizontal="center" vertical="center" wrapText="1" readingOrder="2"/>
    </xf>
    <xf numFmtId="3" fontId="4" fillId="4" borderId="15" xfId="28" applyNumberFormat="1" applyFill="1" applyBorder="1">
      <alignment horizontal="right" vertical="center" indent="1"/>
    </xf>
    <xf numFmtId="0" fontId="11" fillId="3" borderId="16" xfId="27" applyFill="1" applyBorder="1" applyAlignment="1">
      <alignment horizontal="center" vertical="center" wrapText="1" readingOrder="2"/>
    </xf>
    <xf numFmtId="3" fontId="4" fillId="3" borderId="16" xfId="28" applyNumberFormat="1" applyFill="1" applyBorder="1">
      <alignment horizontal="right" vertical="center" indent="1"/>
    </xf>
    <xf numFmtId="0" fontId="11" fillId="4" borderId="15" xfId="27" applyFont="1" applyFill="1" applyBorder="1" applyAlignment="1">
      <alignment horizontal="center" vertical="center" wrapText="1" readingOrder="2"/>
    </xf>
    <xf numFmtId="165" fontId="8" fillId="4" borderId="15" xfId="25" applyNumberFormat="1" applyFont="1" applyFill="1" applyBorder="1">
      <alignment horizontal="right" vertical="center" indent="1"/>
    </xf>
    <xf numFmtId="3" fontId="2" fillId="4" borderId="15" xfId="25" applyNumberFormat="1" applyFont="1" applyFill="1" applyBorder="1">
      <alignment horizontal="right" vertical="center" indent="1"/>
    </xf>
    <xf numFmtId="165" fontId="2" fillId="4" borderId="15" xfId="25" applyNumberFormat="1" applyFont="1" applyFill="1" applyBorder="1">
      <alignment horizontal="right" vertical="center" indent="1"/>
    </xf>
    <xf numFmtId="0" fontId="11" fillId="4" borderId="31" xfId="27" applyFont="1" applyFill="1" applyBorder="1" applyAlignment="1">
      <alignment horizontal="center" vertical="center" wrapText="1" readingOrder="2"/>
    </xf>
    <xf numFmtId="3" fontId="2" fillId="4" borderId="22" xfId="25" applyNumberFormat="1" applyFont="1" applyFill="1" applyBorder="1">
      <alignment horizontal="right" vertical="center" indent="1"/>
    </xf>
    <xf numFmtId="0" fontId="7" fillId="4" borderId="19" xfId="29" applyFont="1" applyFill="1" applyBorder="1" applyAlignment="1">
      <alignment horizontal="center" vertical="center" wrapText="1"/>
    </xf>
    <xf numFmtId="0" fontId="7" fillId="3" borderId="15" xfId="29" applyFont="1" applyFill="1" applyBorder="1" applyAlignment="1">
      <alignment horizontal="center" vertical="center" wrapText="1"/>
    </xf>
    <xf numFmtId="0" fontId="12" fillId="6" borderId="96" xfId="0" applyFont="1" applyFill="1" applyBorder="1" applyAlignment="1">
      <alignment horizontal="left" vertical="center" wrapText="1" indent="1" readingOrder="1"/>
    </xf>
    <xf numFmtId="0" fontId="12" fillId="7" borderId="96" xfId="0" applyFont="1" applyFill="1" applyBorder="1" applyAlignment="1">
      <alignment horizontal="left" vertical="center" wrapText="1" indent="1" readingOrder="1"/>
    </xf>
    <xf numFmtId="0" fontId="2" fillId="0" borderId="19" xfId="0" applyFont="1" applyFill="1" applyBorder="1" applyAlignment="1">
      <alignment horizontal="right" vertical="center" indent="1"/>
    </xf>
    <xf numFmtId="0" fontId="2" fillId="3" borderId="15" xfId="0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right" vertical="center" indent="1"/>
    </xf>
    <xf numFmtId="0" fontId="11" fillId="4" borderId="19" xfId="27" applyFill="1" applyBorder="1" applyAlignment="1">
      <alignment horizontal="center" vertical="center" wrapText="1" readingOrder="2"/>
    </xf>
    <xf numFmtId="3" fontId="4" fillId="4" borderId="19" xfId="28" applyNumberFormat="1" applyFill="1" applyBorder="1">
      <alignment horizontal="right" vertical="center" indent="1"/>
    </xf>
    <xf numFmtId="0" fontId="8" fillId="4" borderId="98" xfId="29" applyFont="1" applyFill="1" applyBorder="1" applyAlignment="1">
      <alignment horizontal="center" vertical="center" wrapText="1"/>
    </xf>
    <xf numFmtId="0" fontId="8" fillId="3" borderId="99" xfId="29" applyFont="1" applyFill="1" applyBorder="1" applyAlignment="1">
      <alignment horizontal="center" vertical="center" wrapText="1"/>
    </xf>
    <xf numFmtId="0" fontId="8" fillId="4" borderId="100" xfId="29" applyFont="1" applyFill="1" applyBorder="1" applyAlignment="1">
      <alignment horizontal="center" vertical="center" wrapText="1"/>
    </xf>
    <xf numFmtId="0" fontId="11" fillId="3" borderId="48" xfId="27" applyFill="1" applyBorder="1" applyAlignment="1">
      <alignment horizontal="center" vertical="center" wrapText="1" readingOrder="2"/>
    </xf>
    <xf numFmtId="3" fontId="4" fillId="3" borderId="48" xfId="28" applyNumberFormat="1" applyFill="1" applyBorder="1">
      <alignment horizontal="right" vertical="center" indent="1"/>
    </xf>
    <xf numFmtId="0" fontId="8" fillId="3" borderId="101" xfId="29" applyFont="1" applyFill="1" applyBorder="1" applyAlignment="1">
      <alignment horizontal="center" vertical="center" wrapText="1"/>
    </xf>
    <xf numFmtId="0" fontId="11" fillId="4" borderId="70" xfId="27" applyFont="1" applyFill="1" applyBorder="1" applyAlignment="1">
      <alignment horizontal="center" vertical="center" wrapText="1" readingOrder="2"/>
    </xf>
    <xf numFmtId="3" fontId="2" fillId="4" borderId="23" xfId="25" applyNumberFormat="1" applyFont="1" applyFill="1" applyBorder="1">
      <alignment horizontal="right" vertical="center" indent="1"/>
    </xf>
    <xf numFmtId="0" fontId="8" fillId="4" borderId="51" xfId="29" applyFont="1" applyFill="1" applyBorder="1" applyAlignment="1">
      <alignment horizontal="center" vertical="center" wrapText="1"/>
    </xf>
    <xf numFmtId="0" fontId="11" fillId="4" borderId="22" xfId="27" applyFont="1" applyFill="1" applyBorder="1" applyAlignment="1">
      <alignment horizontal="center" vertical="center" wrapText="1" readingOrder="2"/>
    </xf>
    <xf numFmtId="3" fontId="24" fillId="4" borderId="22" xfId="0" applyNumberFormat="1" applyFont="1" applyFill="1" applyBorder="1" applyAlignment="1">
      <alignment horizontal="right" vertical="center" indent="1"/>
    </xf>
    <xf numFmtId="3" fontId="8" fillId="0" borderId="36" xfId="25" applyNumberFormat="1" applyFont="1" applyFill="1" applyBorder="1">
      <alignment horizontal="right" vertical="center" indent="1"/>
    </xf>
    <xf numFmtId="0" fontId="8" fillId="3" borderId="17" xfId="10" applyFont="1" applyFill="1" applyBorder="1">
      <alignment horizontal="center" vertical="center" wrapText="1"/>
    </xf>
    <xf numFmtId="0" fontId="8" fillId="3" borderId="17" xfId="24" applyFont="1" applyFill="1" applyBorder="1" applyAlignment="1">
      <alignment horizontal="center" vertical="center" wrapText="1"/>
    </xf>
    <xf numFmtId="0" fontId="18" fillId="3" borderId="49" xfId="39" applyFont="1" applyFill="1" applyBorder="1" applyAlignment="1">
      <alignment horizontal="center" vertical="center" wrapText="1"/>
    </xf>
    <xf numFmtId="0" fontId="18" fillId="4" borderId="54" xfId="24" applyFont="1" applyFill="1" applyBorder="1" applyAlignment="1">
      <alignment horizontal="center" vertical="center"/>
    </xf>
    <xf numFmtId="0" fontId="16" fillId="3" borderId="48" xfId="9" applyFont="1" applyFill="1" applyBorder="1" applyAlignment="1">
      <alignment horizontal="center" vertical="top" wrapText="1"/>
    </xf>
    <xf numFmtId="0" fontId="16" fillId="3" borderId="48" xfId="24" applyFont="1" applyFill="1" applyBorder="1" applyAlignment="1">
      <alignment horizontal="center" vertical="top" wrapText="1"/>
    </xf>
    <xf numFmtId="0" fontId="18" fillId="3" borderId="21" xfId="9" applyFont="1" applyFill="1" applyBorder="1" applyAlignment="1">
      <alignment horizontal="center" wrapText="1"/>
    </xf>
    <xf numFmtId="0" fontId="18" fillId="3" borderId="21" xfId="24" applyFont="1" applyFill="1" applyBorder="1" applyAlignment="1">
      <alignment horizontal="center" wrapText="1"/>
    </xf>
    <xf numFmtId="0" fontId="16" fillId="4" borderId="17" xfId="24" applyFont="1" applyFill="1" applyBorder="1" applyAlignment="1">
      <alignment horizontal="center" vertical="center"/>
    </xf>
    <xf numFmtId="0" fontId="18" fillId="3" borderId="17" xfId="10" applyFont="1" applyFill="1" applyBorder="1">
      <alignment horizontal="center" vertical="center" wrapText="1"/>
    </xf>
    <xf numFmtId="0" fontId="18" fillId="3" borderId="17" xfId="24" applyFont="1" applyFill="1" applyBorder="1" applyAlignment="1">
      <alignment horizontal="center" vertical="center" wrapText="1"/>
    </xf>
    <xf numFmtId="0" fontId="8" fillId="4" borderId="34" xfId="29" applyFont="1" applyFill="1" applyBorder="1" applyAlignment="1">
      <alignment horizontal="left" vertical="center" wrapText="1" indent="1"/>
    </xf>
    <xf numFmtId="0" fontId="8" fillId="3" borderId="34" xfId="29" applyFont="1" applyFill="1" applyBorder="1" applyAlignment="1">
      <alignment horizontal="left" vertical="center" wrapText="1" indent="1"/>
    </xf>
    <xf numFmtId="0" fontId="8" fillId="3" borderId="47" xfId="29" applyFont="1" applyFill="1" applyBorder="1" applyAlignment="1">
      <alignment horizontal="left" vertical="center" wrapText="1" indent="1"/>
    </xf>
    <xf numFmtId="0" fontId="5" fillId="3" borderId="49" xfId="39" applyFont="1" applyFill="1" applyBorder="1" applyAlignment="1">
      <alignment horizontal="center" vertical="center" wrapText="1"/>
    </xf>
    <xf numFmtId="0" fontId="11" fillId="3" borderId="68" xfId="5" applyFont="1" applyFill="1" applyBorder="1" applyAlignment="1">
      <alignment horizontal="right" vertical="center" wrapText="1" readingOrder="2"/>
    </xf>
    <xf numFmtId="1" fontId="8" fillId="3" borderId="67" xfId="7" applyFont="1" applyFill="1" applyBorder="1">
      <alignment horizontal="left" vertical="center" wrapText="1"/>
    </xf>
    <xf numFmtId="0" fontId="18" fillId="4" borderId="16" xfId="26" applyFont="1" applyFill="1" applyBorder="1" applyAlignment="1">
      <alignment horizontal="right" vertical="center" wrapText="1" indent="1" readingOrder="2"/>
    </xf>
    <xf numFmtId="0" fontId="18" fillId="3" borderId="15" xfId="26" applyFont="1" applyFill="1" applyBorder="1" applyAlignment="1">
      <alignment horizontal="right" vertical="center" wrapText="1" indent="1" readingOrder="2"/>
    </xf>
    <xf numFmtId="0" fontId="18" fillId="4" borderId="15" xfId="26" applyFont="1" applyFill="1" applyBorder="1" applyAlignment="1">
      <alignment horizontal="right" vertical="center" wrapText="1" indent="1" readingOrder="2"/>
    </xf>
    <xf numFmtId="0" fontId="18" fillId="3" borderId="18" xfId="26" applyFont="1" applyFill="1" applyBorder="1" applyAlignment="1">
      <alignment horizontal="right" vertical="center" wrapText="1" indent="1" readingOrder="2"/>
    </xf>
    <xf numFmtId="0" fontId="16" fillId="4" borderId="16" xfId="29" applyFont="1" applyFill="1" applyBorder="1" applyAlignment="1">
      <alignment horizontal="left" vertical="center" wrapText="1" indent="1"/>
    </xf>
    <xf numFmtId="0" fontId="16" fillId="3" borderId="15" xfId="29" applyFont="1" applyFill="1" applyBorder="1" applyAlignment="1">
      <alignment horizontal="left" vertical="center" wrapText="1" indent="1"/>
    </xf>
    <xf numFmtId="0" fontId="16" fillId="4" borderId="15" xfId="29" applyFont="1" applyFill="1" applyBorder="1" applyAlignment="1">
      <alignment horizontal="left" vertical="center" wrapText="1" indent="1"/>
    </xf>
    <xf numFmtId="0" fontId="16" fillId="3" borderId="18" xfId="29" applyFont="1" applyFill="1" applyBorder="1" applyAlignment="1">
      <alignment horizontal="left" vertical="center" wrapText="1" indent="1"/>
    </xf>
    <xf numFmtId="0" fontId="16" fillId="3" borderId="18" xfId="29" applyFont="1" applyFill="1" applyBorder="1" applyAlignment="1">
      <alignment horizontal="center" vertical="center" wrapText="1"/>
    </xf>
    <xf numFmtId="0" fontId="16" fillId="0" borderId="18" xfId="29" applyFont="1" applyFill="1" applyBorder="1" applyAlignment="1">
      <alignment horizontal="center" vertical="center" wrapText="1"/>
    </xf>
    <xf numFmtId="0" fontId="16" fillId="3" borderId="17" xfId="24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>
      <alignment horizontal="center" vertical="center"/>
    </xf>
    <xf numFmtId="1" fontId="16" fillId="4" borderId="54" xfId="24" applyNumberFormat="1" applyFont="1" applyFill="1" applyBorder="1" applyAlignment="1">
      <alignment horizontal="center" vertical="center"/>
    </xf>
    <xf numFmtId="3" fontId="8" fillId="3" borderId="54" xfId="28" applyNumberFormat="1" applyFont="1" applyFill="1" applyBorder="1">
      <alignment horizontal="right" vertical="center" indent="1"/>
    </xf>
    <xf numFmtId="0" fontId="7" fillId="3" borderId="18" xfId="29" applyFont="1" applyFill="1" applyBorder="1" applyAlignment="1">
      <alignment horizontal="center" vertical="center" wrapText="1"/>
    </xf>
    <xf numFmtId="0" fontId="8" fillId="3" borderId="18" xfId="27" applyFont="1" applyFill="1" applyBorder="1">
      <alignment horizontal="right" vertical="center" wrapText="1" indent="1" readingOrder="2"/>
    </xf>
    <xf numFmtId="0" fontId="2" fillId="3" borderId="18" xfId="0" applyFont="1" applyFill="1" applyBorder="1" applyAlignment="1">
      <alignment horizontal="right" vertical="center" indent="1"/>
    </xf>
    <xf numFmtId="0" fontId="8" fillId="3" borderId="18" xfId="0" applyFont="1" applyFill="1" applyBorder="1" applyAlignment="1">
      <alignment horizontal="right" vertical="center" indent="1"/>
    </xf>
    <xf numFmtId="0" fontId="12" fillId="7" borderId="97" xfId="0" applyFont="1" applyFill="1" applyBorder="1" applyAlignment="1">
      <alignment horizontal="left" vertical="center" wrapText="1" indent="1" readingOrder="1"/>
    </xf>
    <xf numFmtId="0" fontId="8" fillId="3" borderId="20" xfId="29" applyFont="1" applyFill="1" applyBorder="1" applyAlignment="1">
      <alignment horizontal="center" vertical="center" wrapText="1"/>
    </xf>
    <xf numFmtId="0" fontId="11" fillId="3" borderId="20" xfId="27" applyFont="1" applyFill="1" applyBorder="1" applyAlignment="1">
      <alignment horizontal="center" vertical="center" wrapText="1" readingOrder="2"/>
    </xf>
    <xf numFmtId="3" fontId="2" fillId="3" borderId="20" xfId="28" applyNumberFormat="1" applyFont="1" applyFill="1" applyBorder="1">
      <alignment horizontal="right" vertical="center" indent="1"/>
    </xf>
    <xf numFmtId="165" fontId="8" fillId="3" borderId="20" xfId="25" applyNumberFormat="1" applyFont="1" applyFill="1" applyBorder="1">
      <alignment horizontal="right" vertical="center" indent="1"/>
    </xf>
    <xf numFmtId="165" fontId="2" fillId="3" borderId="20" xfId="25" applyNumberFormat="1" applyFont="1" applyFill="1" applyBorder="1">
      <alignment horizontal="right" vertical="center" indent="1"/>
    </xf>
    <xf numFmtId="0" fontId="11" fillId="4" borderId="19" xfId="27" applyFont="1" applyFill="1" applyBorder="1" applyAlignment="1">
      <alignment horizontal="center" vertical="center" wrapText="1" readingOrder="2"/>
    </xf>
    <xf numFmtId="165" fontId="8" fillId="4" borderId="19" xfId="25" applyNumberFormat="1" applyFont="1" applyFill="1" applyBorder="1">
      <alignment horizontal="right" vertical="center" indent="1"/>
    </xf>
    <xf numFmtId="3" fontId="2" fillId="4" borderId="19" xfId="25" applyNumberFormat="1" applyFont="1" applyFill="1" applyBorder="1">
      <alignment horizontal="right" vertical="center" indent="1"/>
    </xf>
    <xf numFmtId="165" fontId="2" fillId="4" borderId="19" xfId="25" applyNumberFormat="1" applyFont="1" applyFill="1" applyBorder="1">
      <alignment horizontal="right" vertical="center" indent="1"/>
    </xf>
    <xf numFmtId="0" fontId="11" fillId="3" borderId="15" xfId="27" applyFont="1" applyFill="1" applyBorder="1" applyAlignment="1">
      <alignment horizontal="center" vertical="center" wrapText="1" readingOrder="2"/>
    </xf>
    <xf numFmtId="165" fontId="8" fillId="3" borderId="15" xfId="25" applyNumberFormat="1" applyFont="1" applyFill="1" applyBorder="1">
      <alignment horizontal="right" vertical="center" indent="1"/>
    </xf>
    <xf numFmtId="3" fontId="2" fillId="3" borderId="15" xfId="25" applyNumberFormat="1" applyFont="1" applyFill="1" applyBorder="1">
      <alignment horizontal="right" vertical="center" indent="1"/>
    </xf>
    <xf numFmtId="165" fontId="2" fillId="3" borderId="15" xfId="25" applyNumberFormat="1" applyFont="1" applyFill="1" applyBorder="1">
      <alignment horizontal="right" vertical="center" indent="1"/>
    </xf>
    <xf numFmtId="0" fontId="11" fillId="3" borderId="18" xfId="27" applyFont="1" applyFill="1" applyBorder="1" applyAlignment="1">
      <alignment horizontal="center" vertical="center" wrapText="1" readingOrder="2"/>
    </xf>
    <xf numFmtId="3" fontId="8" fillId="3" borderId="18" xfId="25" applyNumberFormat="1" applyFont="1" applyFill="1" applyBorder="1">
      <alignment horizontal="right" vertical="center" indent="1"/>
    </xf>
    <xf numFmtId="165" fontId="8" fillId="3" borderId="18" xfId="25" applyNumberFormat="1" applyFont="1" applyFill="1" applyBorder="1">
      <alignment horizontal="right" vertical="center" indent="1"/>
    </xf>
    <xf numFmtId="3" fontId="2" fillId="3" borderId="18" xfId="25" applyNumberFormat="1" applyFont="1" applyFill="1" applyBorder="1">
      <alignment horizontal="right" vertical="center" indent="1"/>
    </xf>
    <xf numFmtId="165" fontId="2" fillId="3" borderId="18" xfId="25" applyNumberFormat="1" applyFont="1" applyFill="1" applyBorder="1">
      <alignment horizontal="right" vertical="center" indent="1"/>
    </xf>
    <xf numFmtId="0" fontId="11" fillId="4" borderId="102" xfId="27" applyFont="1" applyFill="1" applyBorder="1" applyAlignment="1">
      <alignment horizontal="center" vertical="center" wrapText="1" readingOrder="2"/>
    </xf>
    <xf numFmtId="3" fontId="2" fillId="4" borderId="102" xfId="28" applyNumberFormat="1" applyFont="1" applyFill="1" applyBorder="1">
      <alignment horizontal="right" vertical="center" indent="1"/>
    </xf>
    <xf numFmtId="3" fontId="8" fillId="4" borderId="102" xfId="25" applyNumberFormat="1" applyFont="1" applyFill="1" applyBorder="1">
      <alignment horizontal="right" vertical="center" indent="1"/>
    </xf>
    <xf numFmtId="165" fontId="8" fillId="4" borderId="102" xfId="25" applyNumberFormat="1" applyFont="1" applyFill="1" applyBorder="1">
      <alignment horizontal="right" vertical="center" indent="1"/>
    </xf>
    <xf numFmtId="3" fontId="2" fillId="4" borderId="102" xfId="25" applyNumberFormat="1" applyFont="1" applyFill="1" applyBorder="1">
      <alignment horizontal="right" vertical="center" indent="1"/>
    </xf>
    <xf numFmtId="165" fontId="2" fillId="4" borderId="102" xfId="25" applyNumberFormat="1" applyFont="1" applyFill="1" applyBorder="1">
      <alignment horizontal="right" vertical="center" indent="1"/>
    </xf>
    <xf numFmtId="0" fontId="8" fillId="4" borderId="102" xfId="29" applyFont="1" applyFill="1" applyBorder="1" applyAlignment="1">
      <alignment horizontal="center" vertical="center" wrapText="1"/>
    </xf>
    <xf numFmtId="0" fontId="11" fillId="4" borderId="23" xfId="27" applyFont="1" applyFill="1" applyBorder="1" applyAlignment="1">
      <alignment horizontal="center" vertical="center" wrapText="1" readingOrder="2"/>
    </xf>
    <xf numFmtId="3" fontId="24" fillId="4" borderId="23" xfId="0" applyNumberFormat="1" applyFont="1" applyFill="1" applyBorder="1" applyAlignment="1">
      <alignment horizontal="right" vertical="center" indent="1"/>
    </xf>
    <xf numFmtId="0" fontId="11" fillId="3" borderId="22" xfId="27" applyFont="1" applyFill="1" applyBorder="1" applyAlignment="1">
      <alignment horizontal="center" vertical="center" wrapText="1" readingOrder="2"/>
    </xf>
    <xf numFmtId="3" fontId="24" fillId="3" borderId="22" xfId="0" applyNumberFormat="1" applyFont="1" applyFill="1" applyBorder="1" applyAlignment="1">
      <alignment horizontal="right" vertical="center" indent="1"/>
    </xf>
    <xf numFmtId="3" fontId="48" fillId="0" borderId="53" xfId="0" applyNumberFormat="1" applyFont="1" applyFill="1" applyBorder="1" applyAlignment="1" applyProtection="1">
      <alignment horizontal="right" vertical="center"/>
    </xf>
    <xf numFmtId="0" fontId="7" fillId="4" borderId="20" xfId="29" applyFont="1" applyFill="1" applyBorder="1" applyAlignment="1">
      <alignment horizontal="center" vertical="center" wrapText="1"/>
    </xf>
    <xf numFmtId="0" fontId="8" fillId="4" borderId="20" xfId="27" applyFont="1" applyFill="1" applyBorder="1">
      <alignment horizontal="right" vertical="center" wrapText="1" indent="1" readingOrder="2"/>
    </xf>
    <xf numFmtId="0" fontId="2" fillId="4" borderId="20" xfId="0" applyFont="1" applyFill="1" applyBorder="1" applyAlignment="1">
      <alignment horizontal="right" vertical="center" indent="1"/>
    </xf>
    <xf numFmtId="0" fontId="8" fillId="4" borderId="20" xfId="0" applyFont="1" applyFill="1" applyBorder="1" applyAlignment="1">
      <alignment horizontal="right" vertical="center" indent="1"/>
    </xf>
    <xf numFmtId="0" fontId="12" fillId="4" borderId="97" xfId="0" applyFont="1" applyFill="1" applyBorder="1" applyAlignment="1">
      <alignment horizontal="left" vertical="center" wrapText="1" indent="1" readingOrder="1"/>
    </xf>
    <xf numFmtId="0" fontId="7" fillId="3" borderId="54" xfId="29" applyFont="1" applyFill="1" applyBorder="1" applyAlignment="1">
      <alignment horizontal="center" vertical="center" wrapText="1"/>
    </xf>
    <xf numFmtId="0" fontId="8" fillId="3" borderId="54" xfId="27" applyFont="1" applyFill="1" applyBorder="1">
      <alignment horizontal="right" vertical="center" wrapText="1" indent="1" readingOrder="2"/>
    </xf>
    <xf numFmtId="0" fontId="8" fillId="3" borderId="54" xfId="0" applyFont="1" applyFill="1" applyBorder="1" applyAlignment="1">
      <alignment horizontal="right" vertical="center" indent="1"/>
    </xf>
    <xf numFmtId="0" fontId="12" fillId="3" borderId="103" xfId="0" applyFont="1" applyFill="1" applyBorder="1" applyAlignment="1">
      <alignment horizontal="left" vertical="center" wrapText="1" indent="1" readingOrder="1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1" fillId="3" borderId="19" xfId="8" applyFont="1" applyFill="1" applyBorder="1">
      <alignment horizontal="center" vertical="center"/>
    </xf>
    <xf numFmtId="1" fontId="41" fillId="3" borderId="15" xfId="8" applyFont="1" applyFill="1" applyBorder="1">
      <alignment horizontal="center" vertical="center"/>
    </xf>
    <xf numFmtId="1" fontId="41" fillId="3" borderId="18" xfId="8" applyFont="1" applyFill="1" applyBorder="1">
      <alignment horizontal="center" vertical="center"/>
    </xf>
    <xf numFmtId="0" fontId="41" fillId="3" borderId="19" xfId="9" applyFont="1" applyFill="1" applyBorder="1">
      <alignment horizontal="center" vertical="center" wrapText="1"/>
    </xf>
    <xf numFmtId="0" fontId="41" fillId="3" borderId="15" xfId="9" applyFont="1" applyFill="1" applyBorder="1">
      <alignment horizontal="center" vertical="center" wrapText="1"/>
    </xf>
    <xf numFmtId="0" fontId="41" fillId="3" borderId="18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8" xfId="10" applyFont="1" applyFill="1" applyBorder="1">
      <alignment horizontal="center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20" xfId="9" applyFont="1" applyFill="1" applyBorder="1" applyAlignment="1">
      <alignment horizontal="center" vertical="center" wrapText="1" readingOrder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42" xfId="6" applyFont="1" applyFill="1" applyBorder="1">
      <alignment horizontal="right" vertical="center" wrapText="1"/>
    </xf>
    <xf numFmtId="0" fontId="8" fillId="3" borderId="60" xfId="9" applyFont="1" applyFill="1" applyBorder="1" applyAlignment="1">
      <alignment horizontal="center" vertical="center" wrapText="1"/>
    </xf>
    <xf numFmtId="0" fontId="8" fillId="3" borderId="59" xfId="9" applyFont="1" applyFill="1" applyBorder="1" applyAlignment="1">
      <alignment horizontal="center" vertical="center" wrapText="1"/>
    </xf>
    <xf numFmtId="0" fontId="8" fillId="3" borderId="61" xfId="9" applyFont="1" applyFill="1" applyBorder="1" applyAlignment="1">
      <alignment horizontal="center" vertical="center" wrapText="1"/>
    </xf>
    <xf numFmtId="0" fontId="8" fillId="3" borderId="60" xfId="24" applyFont="1" applyFill="1" applyBorder="1" applyAlignment="1">
      <alignment horizontal="center" vertical="center"/>
    </xf>
    <xf numFmtId="0" fontId="8" fillId="3" borderId="59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43" xfId="7" applyFont="1" applyFill="1" applyBorder="1">
      <alignment horizontal="left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17" xfId="24" applyFont="1" applyFill="1" applyBorder="1" applyAlignment="1">
      <alignment horizontal="center" vertical="center"/>
    </xf>
    <xf numFmtId="1" fontId="12" fillId="3" borderId="27" xfId="7" applyFont="1" applyFill="1" applyBorder="1">
      <alignment horizontal="left" vertical="center" wrapText="1"/>
    </xf>
    <xf numFmtId="0" fontId="41" fillId="3" borderId="18" xfId="27" applyFont="1" applyFill="1" applyBorder="1">
      <alignment horizontal="right" vertical="center" wrapText="1" indent="1" readingOrder="2"/>
    </xf>
    <xf numFmtId="0" fontId="41" fillId="3" borderId="20" xfId="27" applyFont="1" applyFill="1" applyBorder="1">
      <alignment horizontal="right" vertical="center" wrapText="1" indent="1" readingOrder="2"/>
    </xf>
    <xf numFmtId="0" fontId="41" fillId="3" borderId="16" xfId="27" applyFont="1" applyFill="1" applyBorder="1">
      <alignment horizontal="right" vertical="center" wrapText="1" indent="1" readingOrder="2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41" fillId="4" borderId="18" xfId="27" applyFont="1" applyFill="1" applyBorder="1">
      <alignment horizontal="right" vertical="center" wrapText="1" indent="1" readingOrder="2"/>
    </xf>
    <xf numFmtId="0" fontId="41" fillId="4" borderId="20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41" fillId="4" borderId="16" xfId="27" applyFont="1" applyFill="1" applyBorder="1">
      <alignment horizontal="right" vertical="center" wrapText="1" indent="1" readingOrder="2"/>
    </xf>
    <xf numFmtId="0" fontId="8" fillId="4" borderId="16" xfId="29" applyFont="1" applyFill="1" applyBorder="1">
      <alignment horizontal="left" vertical="center" wrapText="1" indent="1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1" fillId="4" borderId="21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3" borderId="17" xfId="9" applyFont="1" applyFill="1" applyBorder="1">
      <alignment horizontal="center" vertical="center" wrapText="1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60" xfId="9" applyFont="1" applyFill="1" applyBorder="1">
      <alignment horizontal="center" vertical="center" wrapText="1"/>
    </xf>
    <xf numFmtId="0" fontId="8" fillId="3" borderId="59" xfId="9" applyFont="1" applyFill="1" applyBorder="1">
      <alignment horizontal="center" vertical="center" wrapText="1"/>
    </xf>
    <xf numFmtId="0" fontId="8" fillId="3" borderId="61" xfId="9" applyFont="1" applyFill="1" applyBorder="1">
      <alignment horizontal="center" vertical="center" wrapText="1"/>
    </xf>
    <xf numFmtId="0" fontId="8" fillId="3" borderId="61" xfId="24" applyFont="1" applyFill="1" applyBorder="1" applyAlignment="1">
      <alignment horizontal="center" vertical="center"/>
    </xf>
    <xf numFmtId="0" fontId="8" fillId="3" borderId="20" xfId="9" applyFont="1" applyFill="1" applyBorder="1">
      <alignment horizontal="center" vertical="center" wrapText="1"/>
    </xf>
    <xf numFmtId="0" fontId="8" fillId="3" borderId="91" xfId="6" applyFont="1" applyFill="1" applyBorder="1" applyAlignment="1">
      <alignment horizontal="right" vertical="center" wrapText="1"/>
    </xf>
    <xf numFmtId="0" fontId="8" fillId="3" borderId="90" xfId="6" applyFont="1" applyFill="1" applyBorder="1" applyAlignment="1">
      <alignment horizontal="right" vertical="center" wrapText="1"/>
    </xf>
    <xf numFmtId="0" fontId="8" fillId="3" borderId="87" xfId="6" applyFont="1" applyFill="1" applyBorder="1" applyAlignment="1">
      <alignment horizontal="right" vertical="center" wrapText="1"/>
    </xf>
    <xf numFmtId="0" fontId="8" fillId="3" borderId="86" xfId="6" applyFont="1" applyFill="1" applyBorder="1" applyAlignment="1">
      <alignment horizontal="right" vertical="center" wrapText="1"/>
    </xf>
    <xf numFmtId="0" fontId="8" fillId="3" borderId="83" xfId="6" applyFont="1" applyFill="1" applyBorder="1" applyAlignment="1">
      <alignment horizontal="right" vertical="center" wrapText="1"/>
    </xf>
    <xf numFmtId="0" fontId="8" fillId="3" borderId="82" xfId="6" applyFont="1" applyFill="1" applyBorder="1" applyAlignment="1">
      <alignment horizontal="right" vertical="center" wrapText="1"/>
    </xf>
    <xf numFmtId="0" fontId="8" fillId="3" borderId="60" xfId="24" applyFont="1" applyFill="1" applyBorder="1" applyAlignment="1">
      <alignment horizontal="center" vertical="center" wrapText="1"/>
    </xf>
    <xf numFmtId="1" fontId="12" fillId="3" borderId="89" xfId="7" applyFont="1" applyFill="1" applyBorder="1" applyAlignment="1">
      <alignment horizontal="left" vertical="center" wrapText="1"/>
    </xf>
    <xf numFmtId="1" fontId="12" fillId="3" borderId="88" xfId="7" applyFont="1" applyFill="1" applyBorder="1" applyAlignment="1">
      <alignment horizontal="left" vertical="center" wrapText="1"/>
    </xf>
    <xf numFmtId="1" fontId="12" fillId="3" borderId="85" xfId="7" applyFont="1" applyFill="1" applyBorder="1" applyAlignment="1">
      <alignment horizontal="left" vertical="center" wrapText="1"/>
    </xf>
    <xf numFmtId="1" fontId="12" fillId="3" borderId="84" xfId="7" applyFont="1" applyFill="1" applyBorder="1" applyAlignment="1">
      <alignment horizontal="left" vertical="center" wrapText="1"/>
    </xf>
    <xf numFmtId="1" fontId="12" fillId="3" borderId="81" xfId="7" applyFont="1" applyFill="1" applyBorder="1" applyAlignment="1">
      <alignment horizontal="left" vertical="center" wrapText="1"/>
    </xf>
    <xf numFmtId="1" fontId="12" fillId="3" borderId="80" xfId="7" applyFont="1" applyFill="1" applyBorder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0" fontId="18" fillId="3" borderId="21" xfId="9" applyFont="1" applyFill="1" applyBorder="1">
      <alignment horizontal="center" vertical="center" wrapText="1"/>
    </xf>
    <xf numFmtId="1" fontId="8" fillId="3" borderId="25" xfId="7" applyFont="1" applyFill="1" applyBorder="1">
      <alignment horizontal="left" vertical="center" wrapText="1"/>
    </xf>
    <xf numFmtId="1" fontId="8" fillId="3" borderId="27" xfId="7" applyFont="1" applyFill="1" applyBorder="1">
      <alignment horizontal="left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30" xfId="5" applyFont="1" applyFill="1" applyBorder="1">
      <alignment horizontal="right" vertical="center" wrapText="1"/>
    </xf>
    <xf numFmtId="0" fontId="28" fillId="3" borderId="23" xfId="40" applyFont="1" applyFill="1" applyBorder="1" applyAlignment="1">
      <alignment horizontal="center" vertical="center" readingOrder="2"/>
    </xf>
    <xf numFmtId="0" fontId="28" fillId="3" borderId="22" xfId="40" applyFont="1" applyFill="1" applyBorder="1" applyAlignment="1">
      <alignment horizontal="center" vertical="center" readingOrder="2"/>
    </xf>
    <xf numFmtId="0" fontId="28" fillId="3" borderId="33" xfId="40" applyFont="1" applyFill="1" applyBorder="1" applyAlignment="1">
      <alignment horizontal="center" vertical="center" readingOrder="2"/>
    </xf>
    <xf numFmtId="0" fontId="8" fillId="3" borderId="23" xfId="29" applyFont="1" applyFill="1" applyBorder="1" applyAlignment="1">
      <alignment horizontal="center" vertical="center" wrapText="1"/>
    </xf>
    <xf numFmtId="0" fontId="8" fillId="3" borderId="22" xfId="29" applyFont="1" applyFill="1" applyBorder="1" applyAlignment="1">
      <alignment horizontal="center" vertical="center" wrapText="1"/>
    </xf>
    <xf numFmtId="0" fontId="8" fillId="3" borderId="33" xfId="29" applyFont="1" applyFill="1" applyBorder="1" applyAlignment="1">
      <alignment horizontal="center" vertical="center" wrapText="1"/>
    </xf>
    <xf numFmtId="0" fontId="2" fillId="0" borderId="57" xfId="39" applyFont="1" applyBorder="1" applyAlignment="1">
      <alignment horizontal="right" readingOrder="2"/>
    </xf>
    <xf numFmtId="0" fontId="2" fillId="0" borderId="57" xfId="39" applyFont="1" applyBorder="1" applyAlignment="1">
      <alignment horizontal="left"/>
    </xf>
    <xf numFmtId="0" fontId="20" fillId="4" borderId="0" xfId="3" applyFont="1" applyFill="1" applyAlignment="1">
      <alignment horizontal="center" vertical="center" readingOrder="2"/>
    </xf>
    <xf numFmtId="0" fontId="28" fillId="0" borderId="22" xfId="40" applyFont="1" applyBorder="1" applyAlignment="1">
      <alignment horizontal="right" vertical="center" indent="1" readingOrder="2"/>
    </xf>
    <xf numFmtId="0" fontId="8" fillId="4" borderId="22" xfId="29" applyFont="1" applyFill="1" applyBorder="1" applyAlignment="1">
      <alignment horizontal="left" vertical="center" wrapText="1" indent="1"/>
    </xf>
    <xf numFmtId="0" fontId="28" fillId="3" borderId="22" xfId="40" applyFont="1" applyFill="1" applyBorder="1" applyAlignment="1">
      <alignment horizontal="right" vertical="center" indent="1" readingOrder="2"/>
    </xf>
    <xf numFmtId="0" fontId="8" fillId="3" borderId="22" xfId="29" applyFont="1" applyFill="1" applyBorder="1" applyAlignment="1">
      <alignment horizontal="left" vertical="center" wrapText="1" indent="1"/>
    </xf>
    <xf numFmtId="0" fontId="28" fillId="0" borderId="24" xfId="40" applyFont="1" applyBorder="1" applyAlignment="1">
      <alignment horizontal="right" vertical="center" indent="1" readingOrder="2"/>
    </xf>
    <xf numFmtId="0" fontId="8" fillId="4" borderId="24" xfId="29" applyFont="1" applyFill="1" applyBorder="1" applyAlignment="1">
      <alignment horizontal="left" vertical="center" wrapText="1" indent="1"/>
    </xf>
    <xf numFmtId="0" fontId="25" fillId="3" borderId="50" xfId="40" applyFont="1" applyFill="1" applyBorder="1" applyAlignment="1">
      <alignment horizontal="center" vertical="center" wrapText="1" readingOrder="2"/>
    </xf>
    <xf numFmtId="0" fontId="25" fillId="3" borderId="45" xfId="40" applyFont="1" applyFill="1" applyBorder="1" applyAlignment="1">
      <alignment horizontal="center" vertical="center" wrapText="1" readingOrder="2"/>
    </xf>
    <xf numFmtId="0" fontId="28" fillId="0" borderId="36" xfId="40" applyFont="1" applyBorder="1" applyAlignment="1">
      <alignment horizontal="right" vertical="center" indent="1" readingOrder="2"/>
    </xf>
    <xf numFmtId="0" fontId="8" fillId="4" borderId="36" xfId="29" applyFont="1" applyFill="1" applyBorder="1" applyAlignment="1">
      <alignment horizontal="left" vertical="center" wrapText="1" indent="1"/>
    </xf>
    <xf numFmtId="0" fontId="8" fillId="3" borderId="45" xfId="39" applyFont="1" applyFill="1" applyBorder="1" applyAlignment="1">
      <alignment horizontal="center" vertical="center" wrapText="1"/>
    </xf>
    <xf numFmtId="0" fontId="8" fillId="3" borderId="57" xfId="39" applyFont="1" applyFill="1" applyBorder="1" applyAlignment="1">
      <alignment horizontal="center" vertical="center" wrapText="1"/>
    </xf>
    <xf numFmtId="0" fontId="8" fillId="3" borderId="34" xfId="39" applyFont="1" applyFill="1" applyBorder="1" applyAlignment="1">
      <alignment horizontal="center" vertical="center" wrapText="1"/>
    </xf>
    <xf numFmtId="0" fontId="8" fillId="3" borderId="0" xfId="39" applyFont="1" applyFill="1" applyBorder="1" applyAlignment="1">
      <alignment horizontal="center" vertical="center" wrapText="1"/>
    </xf>
    <xf numFmtId="0" fontId="8" fillId="3" borderId="47" xfId="39" applyFont="1" applyFill="1" applyBorder="1" applyAlignment="1">
      <alignment horizontal="center" vertical="center" wrapText="1"/>
    </xf>
    <xf numFmtId="0" fontId="8" fillId="3" borderId="58" xfId="39" applyFont="1" applyFill="1" applyBorder="1" applyAlignment="1">
      <alignment horizontal="center" vertical="center" wrapText="1"/>
    </xf>
    <xf numFmtId="0" fontId="25" fillId="3" borderId="44" xfId="40" applyFont="1" applyFill="1" applyBorder="1" applyAlignment="1">
      <alignment horizontal="center" vertical="center" wrapText="1" readingOrder="2"/>
    </xf>
    <xf numFmtId="0" fontId="20" fillId="4" borderId="0" xfId="3" applyFont="1" applyFill="1" applyAlignment="1">
      <alignment horizontal="center" vertical="center"/>
    </xf>
    <xf numFmtId="0" fontId="11" fillId="3" borderId="45" xfId="39" applyFont="1" applyFill="1" applyBorder="1" applyAlignment="1">
      <alignment horizontal="center" vertical="center" wrapText="1"/>
    </xf>
    <xf numFmtId="0" fontId="11" fillId="3" borderId="44" xfId="39" applyFont="1" applyFill="1" applyBorder="1" applyAlignment="1">
      <alignment horizontal="center" vertical="center" wrapText="1"/>
    </xf>
    <xf numFmtId="0" fontId="11" fillId="3" borderId="34" xfId="39" applyFont="1" applyFill="1" applyBorder="1" applyAlignment="1">
      <alignment horizontal="center" vertical="center" wrapText="1"/>
    </xf>
    <xf numFmtId="0" fontId="11" fillId="3" borderId="35" xfId="39" applyFont="1" applyFill="1" applyBorder="1" applyAlignment="1">
      <alignment horizontal="center" vertical="center" wrapText="1"/>
    </xf>
    <xf numFmtId="0" fontId="11" fillId="3" borderId="47" xfId="39" applyFont="1" applyFill="1" applyBorder="1" applyAlignment="1">
      <alignment horizontal="center" vertical="center" wrapText="1"/>
    </xf>
    <xf numFmtId="0" fontId="11" fillId="3" borderId="46" xfId="39" applyFont="1" applyFill="1" applyBorder="1" applyAlignment="1">
      <alignment horizontal="center" vertical="center" wrapText="1"/>
    </xf>
    <xf numFmtId="0" fontId="18" fillId="3" borderId="59" xfId="39" applyFont="1" applyFill="1" applyBorder="1" applyAlignment="1">
      <alignment horizontal="left" vertical="center" wrapText="1" indent="1"/>
    </xf>
    <xf numFmtId="0" fontId="18" fillId="3" borderId="59" xfId="39" applyFont="1" applyFill="1" applyBorder="1" applyAlignment="1">
      <alignment horizontal="right" vertical="center" wrapText="1" indent="1"/>
    </xf>
    <xf numFmtId="0" fontId="8" fillId="3" borderId="19" xfId="10" applyFont="1" applyFill="1" applyBorder="1">
      <alignment horizontal="center" vertical="center" wrapText="1"/>
    </xf>
    <xf numFmtId="0" fontId="8" fillId="3" borderId="14" xfId="10" applyFont="1" applyFill="1" applyBorder="1">
      <alignment horizontal="center" vertical="center" wrapText="1"/>
    </xf>
    <xf numFmtId="0" fontId="8" fillId="3" borderId="19" xfId="24" applyFont="1" applyFill="1" applyBorder="1" applyAlignment="1">
      <alignment horizontal="center" vertical="center" wrapText="1"/>
    </xf>
    <xf numFmtId="1" fontId="8" fillId="3" borderId="26" xfId="7" applyFont="1" applyFill="1" applyBorder="1">
      <alignment horizontal="left" vertical="center" wrapText="1"/>
    </xf>
    <xf numFmtId="0" fontId="11" fillId="3" borderId="28" xfId="6" applyFont="1" applyFill="1" applyBorder="1">
      <alignment horizontal="right" vertical="center" wrapText="1"/>
    </xf>
    <xf numFmtId="0" fontId="11" fillId="3" borderId="29" xfId="6" applyFont="1" applyFill="1" applyBorder="1">
      <alignment horizontal="right" vertical="center" wrapText="1"/>
    </xf>
    <xf numFmtId="0" fontId="11" fillId="3" borderId="30" xfId="6" applyFont="1" applyFill="1" applyBorder="1">
      <alignment horizontal="right" vertical="center" wrapText="1"/>
    </xf>
    <xf numFmtId="1" fontId="8" fillId="3" borderId="25" xfId="7" applyFont="1" applyFill="1" applyBorder="1" applyAlignment="1">
      <alignment horizontal="left" vertical="center" wrapText="1"/>
    </xf>
    <xf numFmtId="1" fontId="8" fillId="3" borderId="27" xfId="7" applyFont="1" applyFill="1" applyBorder="1" applyAlignment="1">
      <alignment horizontal="left" vertical="center" wrapText="1"/>
    </xf>
    <xf numFmtId="0" fontId="11" fillId="3" borderId="28" xfId="5" applyFont="1" applyFill="1" applyBorder="1" applyAlignment="1">
      <alignment horizontal="right" vertical="center" wrapText="1"/>
    </xf>
    <xf numFmtId="0" fontId="11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11" fillId="3" borderId="29" xfId="5" applyFont="1" applyFill="1" applyBorder="1" applyAlignment="1">
      <alignment horizontal="right" vertical="center" wrapText="1"/>
    </xf>
    <xf numFmtId="1" fontId="16" fillId="3" borderId="25" xfId="7" applyFont="1" applyFill="1" applyBorder="1">
      <alignment horizontal="left" vertical="center" wrapText="1"/>
    </xf>
    <xf numFmtId="1" fontId="16" fillId="3" borderId="26" xfId="7" applyFont="1" applyFill="1" applyBorder="1">
      <alignment horizontal="left" vertical="center" wrapText="1"/>
    </xf>
    <xf numFmtId="1" fontId="16" fillId="3" borderId="27" xfId="7" applyFont="1" applyFill="1" applyBorder="1">
      <alignment horizontal="left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16" fillId="3" borderId="19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7" fillId="0" borderId="57" xfId="39" applyFont="1" applyBorder="1" applyAlignment="1">
      <alignment horizontal="left"/>
    </xf>
    <xf numFmtId="0" fontId="18" fillId="3" borderId="45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47" xfId="39" applyFont="1" applyFill="1" applyBorder="1" applyAlignment="1">
      <alignment horizontal="center" vertical="center" wrapText="1"/>
    </xf>
    <xf numFmtId="0" fontId="18" fillId="3" borderId="46" xfId="39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readingOrder="1"/>
    </xf>
    <xf numFmtId="0" fontId="11" fillId="4" borderId="0" xfId="1" applyFont="1" applyFill="1" applyAlignment="1">
      <alignment horizontal="center" vertical="center" wrapText="1" readingOrder="1"/>
    </xf>
    <xf numFmtId="0" fontId="18" fillId="3" borderId="28" xfId="5" applyFont="1" applyFill="1" applyBorder="1">
      <alignment horizontal="right" vertical="center" wrapText="1"/>
    </xf>
    <xf numFmtId="0" fontId="18" fillId="3" borderId="29" xfId="5" applyFont="1" applyFill="1" applyBorder="1">
      <alignment horizontal="right" vertical="center" wrapText="1"/>
    </xf>
    <xf numFmtId="0" fontId="1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</cellXfs>
  <cellStyles count="42">
    <cellStyle name="Comma 2" xfId="41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rmal 4" xfId="40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  <tableStyleElement type="secondColumnStripe" dxfId="99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connections" Target="connections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14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2011 - 2020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093768018856008E-2"/>
          <c:y val="0.23554718508153344"/>
          <c:w val="0.86779139001711858"/>
          <c:h val="0.63925471719042093"/>
        </c:manualLayout>
      </c:layout>
      <c:areaChart>
        <c:grouping val="stacked"/>
        <c:varyColors val="0"/>
        <c:ser>
          <c:idx val="3"/>
          <c:order val="0"/>
          <c:spPr>
            <a:solidFill>
              <a:schemeClr val="bg1"/>
            </a:solidFill>
          </c:spPr>
          <c:dLbls>
            <c:dLbl>
              <c:idx val="9"/>
              <c:layout>
                <c:manualLayout>
                  <c:x val="9.7341514546370952E-3"/>
                  <c:y val="-4.6604361827991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'33'!$C$9:$C$18</c:f>
              <c:numCache>
                <c:formatCode>#,##0</c:formatCode>
                <c:ptCount val="10"/>
                <c:pt idx="0">
                  <c:v>1949</c:v>
                </c:pt>
                <c:pt idx="1">
                  <c:v>2031</c:v>
                </c:pt>
                <c:pt idx="2">
                  <c:v>2133</c:v>
                </c:pt>
                <c:pt idx="3">
                  <c:v>2366</c:v>
                </c:pt>
                <c:pt idx="4">
                  <c:v>2317</c:v>
                </c:pt>
                <c:pt idx="5">
                  <c:v>2347</c:v>
                </c:pt>
                <c:pt idx="6">
                  <c:v>2294</c:v>
                </c:pt>
                <c:pt idx="7">
                  <c:v>2385</c:v>
                </c:pt>
                <c:pt idx="8">
                  <c:v>2200</c:v>
                </c:pt>
                <c:pt idx="9">
                  <c:v>2811</c:v>
                </c:pt>
              </c:numCache>
            </c:numRef>
          </c:val>
        </c:ser>
        <c:ser>
          <c:idx val="2"/>
          <c:order val="3"/>
          <c:tx>
            <c:strRef>
              <c:f>'33'!$D$6:$D$8</c:f>
              <c:strCache>
                <c:ptCount val="1"/>
                <c:pt idx="0">
                  <c:v>الزيادة الطبيعية
Natural Increase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  <a:prstDash val="solid"/>
            </a:ln>
          </c:spPr>
          <c:dLbls>
            <c:dLbl>
              <c:idx val="0"/>
              <c:layout>
                <c:manualLayout>
                  <c:x val="8.4354251283889677E-3"/>
                  <c:y val="2.524341771769732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rgbClr val="990033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990033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'33'!$D$9:$D$18</c:f>
              <c:numCache>
                <c:formatCode>#,##0</c:formatCode>
                <c:ptCount val="10"/>
                <c:pt idx="0">
                  <c:v>18674</c:v>
                </c:pt>
                <c:pt idx="1">
                  <c:v>19392</c:v>
                </c:pt>
                <c:pt idx="2">
                  <c:v>21575</c:v>
                </c:pt>
                <c:pt idx="3">
                  <c:v>23077</c:v>
                </c:pt>
                <c:pt idx="4">
                  <c:v>24305</c:v>
                </c:pt>
                <c:pt idx="5">
                  <c:v>24469</c:v>
                </c:pt>
                <c:pt idx="6">
                  <c:v>25612</c:v>
                </c:pt>
                <c:pt idx="7">
                  <c:v>25684</c:v>
                </c:pt>
                <c:pt idx="8">
                  <c:v>26212</c:v>
                </c:pt>
                <c:pt idx="9">
                  <c:v>26203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A2-41E1-8A24-545517BA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27424"/>
        <c:axId val="164329344"/>
      </c:areaChart>
      <c:lineChart>
        <c:grouping val="standard"/>
        <c:varyColors val="0"/>
        <c:ser>
          <c:idx val="0"/>
          <c:order val="1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4.1615666539889982E-2"/>
                  <c:y val="-4.002478119482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1-420A-AF6A-070A4C2DE2E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1-420A-AF6A-070A4C2DE2EC}"/>
                </c:ext>
              </c:extLst>
            </c:dLbl>
            <c:dLbl>
              <c:idx val="9"/>
              <c:layout>
                <c:manualLayout>
                  <c:x val="-4.1717791948444258E-2"/>
                  <c:y val="-2.9657321163267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'33'!$B$9:$B$18</c:f>
              <c:numCache>
                <c:formatCode>#,##0</c:formatCode>
                <c:ptCount val="10"/>
                <c:pt idx="0">
                  <c:v>20623</c:v>
                </c:pt>
                <c:pt idx="1">
                  <c:v>21423</c:v>
                </c:pt>
                <c:pt idx="2">
                  <c:v>23708</c:v>
                </c:pt>
                <c:pt idx="3">
                  <c:v>25443</c:v>
                </c:pt>
                <c:pt idx="4">
                  <c:v>26622</c:v>
                </c:pt>
                <c:pt idx="5">
                  <c:v>26816</c:v>
                </c:pt>
                <c:pt idx="6">
                  <c:v>27906</c:v>
                </c:pt>
                <c:pt idx="7">
                  <c:v>28069</c:v>
                </c:pt>
                <c:pt idx="8">
                  <c:v>28412</c:v>
                </c:pt>
                <c:pt idx="9">
                  <c:v>29014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A2-41E1-8A24-545517BA0324}"/>
            </c:ext>
          </c:extLst>
        </c:ser>
        <c:ser>
          <c:idx val="1"/>
          <c:order val="2"/>
          <c:tx>
            <c:strRef>
              <c:f>'33'!$C$6:$C$8</c:f>
              <c:strCache>
                <c:ptCount val="1"/>
                <c:pt idx="0">
                  <c:v>الوفيات
Deaths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905351199205852E-2"/>
                  <c:y val="-2.098297172696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1-420A-AF6A-070A4C2DE2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'33'!$E$9:$E$18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'33'!$C$9:$C$18</c:f>
              <c:numCache>
                <c:formatCode>#,##0</c:formatCode>
                <c:ptCount val="10"/>
                <c:pt idx="0">
                  <c:v>1949</c:v>
                </c:pt>
                <c:pt idx="1">
                  <c:v>2031</c:v>
                </c:pt>
                <c:pt idx="2">
                  <c:v>2133</c:v>
                </c:pt>
                <c:pt idx="3">
                  <c:v>2366</c:v>
                </c:pt>
                <c:pt idx="4">
                  <c:v>2317</c:v>
                </c:pt>
                <c:pt idx="5">
                  <c:v>2347</c:v>
                </c:pt>
                <c:pt idx="6">
                  <c:v>2294</c:v>
                </c:pt>
                <c:pt idx="7">
                  <c:v>2385</c:v>
                </c:pt>
                <c:pt idx="8">
                  <c:v>2200</c:v>
                </c:pt>
                <c:pt idx="9">
                  <c:v>2811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2-41E1-8A24-545517BA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27424"/>
        <c:axId val="164329344"/>
      </c:lineChart>
      <c:catAx>
        <c:axId val="16432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329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2.325827123660076E-2"/>
              <c:y val="0.15420989677150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27424"/>
        <c:crosses val="autoZero"/>
        <c:crossBetween val="between"/>
        <c:majorUnit val="4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REGISTERED LIVE</a:t>
            </a:r>
            <a:r>
              <a:rPr lang="ar-QA" sz="1200" b="1">
                <a:effectLst/>
              </a:rPr>
              <a:t> </a:t>
            </a:r>
            <a:r>
              <a:rPr lang="en-US" sz="1200" b="1">
                <a:effectLst/>
              </a:rPr>
              <a:t> BIRTHS</a:t>
            </a:r>
            <a:r>
              <a:rPr lang="en-US" sz="1200" b="1" baseline="0">
                <a:effectLst/>
              </a:rPr>
              <a:t> </a:t>
            </a:r>
            <a:r>
              <a:rPr lang="en-US" sz="1200" b="1">
                <a:effectLst/>
              </a:rPr>
              <a:t>BY NATIONALITY &amp; AGE GROUP OF MOTHER</a:t>
            </a:r>
            <a:endParaRPr lang="en-US" sz="12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2020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'37'!$B$22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'37'!$A$23:$A$30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</c:strCache>
            </c:strRef>
          </c:cat>
          <c:val>
            <c:numRef>
              <c:f>'37'!$B$23:$B$30</c:f>
              <c:numCache>
                <c:formatCode>0</c:formatCode>
                <c:ptCount val="8"/>
                <c:pt idx="0">
                  <c:v>62</c:v>
                </c:pt>
                <c:pt idx="1">
                  <c:v>1008</c:v>
                </c:pt>
                <c:pt idx="2">
                  <c:v>2202</c:v>
                </c:pt>
                <c:pt idx="3">
                  <c:v>1985</c:v>
                </c:pt>
                <c:pt idx="4">
                  <c:v>1329</c:v>
                </c:pt>
                <c:pt idx="5">
                  <c:v>472</c:v>
                </c:pt>
                <c:pt idx="6">
                  <c:v>39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B2-44B5-BAB2-35C7A626DCC3}"/>
            </c:ext>
          </c:extLst>
        </c:ser>
        <c:ser>
          <c:idx val="1"/>
          <c:order val="1"/>
          <c:tx>
            <c:strRef>
              <c:f>'37'!$C$22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'37'!$A$23:$A$30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</c:strCache>
            </c:strRef>
          </c:cat>
          <c:val>
            <c:numRef>
              <c:f>'37'!$C$23:$C$30</c:f>
              <c:numCache>
                <c:formatCode>0</c:formatCode>
                <c:ptCount val="8"/>
                <c:pt idx="0">
                  <c:v>252</c:v>
                </c:pt>
                <c:pt idx="1">
                  <c:v>2308</c:v>
                </c:pt>
                <c:pt idx="2">
                  <c:v>6280</c:v>
                </c:pt>
                <c:pt idx="3">
                  <c:v>7916</c:v>
                </c:pt>
                <c:pt idx="4">
                  <c:v>4102</c:v>
                </c:pt>
                <c:pt idx="5">
                  <c:v>979</c:v>
                </c:pt>
                <c:pt idx="6">
                  <c:v>65</c:v>
                </c:pt>
                <c:pt idx="7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B2-44B5-BAB2-35C7A626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98560"/>
        <c:axId val="163704832"/>
      </c:barChart>
      <c:catAx>
        <c:axId val="163698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04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9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'39'!$B$25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'39'!$B$26:$B$37</c:f>
              <c:numCache>
                <c:formatCode>#,##0</c:formatCode>
                <c:ptCount val="12"/>
                <c:pt idx="0">
                  <c:v>138</c:v>
                </c:pt>
                <c:pt idx="1">
                  <c:v>137</c:v>
                </c:pt>
                <c:pt idx="2">
                  <c:v>163</c:v>
                </c:pt>
                <c:pt idx="3">
                  <c:v>148</c:v>
                </c:pt>
                <c:pt idx="4">
                  <c:v>206</c:v>
                </c:pt>
                <c:pt idx="5">
                  <c:v>253</c:v>
                </c:pt>
                <c:pt idx="6">
                  <c:v>227</c:v>
                </c:pt>
                <c:pt idx="7">
                  <c:v>170</c:v>
                </c:pt>
                <c:pt idx="8">
                  <c:v>155</c:v>
                </c:pt>
                <c:pt idx="9">
                  <c:v>166</c:v>
                </c:pt>
                <c:pt idx="10">
                  <c:v>119</c:v>
                </c:pt>
                <c:pt idx="11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4-488B-B530-0E9998AFED43}"/>
            </c:ext>
          </c:extLst>
        </c:ser>
        <c:ser>
          <c:idx val="1"/>
          <c:order val="1"/>
          <c:tx>
            <c:strRef>
              <c:f>'39'!$C$25</c:f>
              <c:strCache>
                <c:ptCount val="1"/>
                <c:pt idx="0">
                  <c:v>إناث Females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445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'39'!$C$26:$C$37</c:f>
              <c:numCache>
                <c:formatCode>#,##0</c:formatCode>
                <c:ptCount val="12"/>
                <c:pt idx="0">
                  <c:v>52</c:v>
                </c:pt>
                <c:pt idx="1">
                  <c:v>58</c:v>
                </c:pt>
                <c:pt idx="2">
                  <c:v>71</c:v>
                </c:pt>
                <c:pt idx="3">
                  <c:v>49</c:v>
                </c:pt>
                <c:pt idx="4">
                  <c:v>75</c:v>
                </c:pt>
                <c:pt idx="5">
                  <c:v>78</c:v>
                </c:pt>
                <c:pt idx="6">
                  <c:v>78</c:v>
                </c:pt>
                <c:pt idx="7">
                  <c:v>50</c:v>
                </c:pt>
                <c:pt idx="8">
                  <c:v>64</c:v>
                </c:pt>
                <c:pt idx="9">
                  <c:v>66</c:v>
                </c:pt>
                <c:pt idx="10">
                  <c:v>56</c:v>
                </c:pt>
                <c:pt idx="1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04-488B-B530-0E9998AF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9744"/>
        <c:axId val="163370112"/>
      </c:barChart>
      <c:catAx>
        <c:axId val="163359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3370112"/>
        <c:crosses val="autoZero"/>
        <c:auto val="1"/>
        <c:lblAlgn val="ctr"/>
        <c:lblOffset val="100"/>
        <c:noMultiLvlLbl val="0"/>
      </c:catAx>
      <c:valAx>
        <c:axId val="163370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3359744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43</c:v>
                </c:pt>
                <c:pt idx="1">
                  <c:v>5</c:v>
                </c:pt>
                <c:pt idx="2" formatCode="General">
                  <c:v>3</c:v>
                </c:pt>
                <c:pt idx="3" formatCode="General">
                  <c:v>14</c:v>
                </c:pt>
                <c:pt idx="4" formatCode="General">
                  <c:v>11</c:v>
                </c:pt>
                <c:pt idx="5" formatCode="General">
                  <c:v>19</c:v>
                </c:pt>
                <c:pt idx="6" formatCode="General">
                  <c:v>15</c:v>
                </c:pt>
                <c:pt idx="7" formatCode="General">
                  <c:v>11</c:v>
                </c:pt>
                <c:pt idx="8" formatCode="General">
                  <c:v>23</c:v>
                </c:pt>
                <c:pt idx="9" formatCode="General">
                  <c:v>29</c:v>
                </c:pt>
                <c:pt idx="10" formatCode="General">
                  <c:v>33</c:v>
                </c:pt>
                <c:pt idx="11" formatCode="General">
                  <c:v>49</c:v>
                </c:pt>
                <c:pt idx="12" formatCode="General">
                  <c:v>57</c:v>
                </c:pt>
                <c:pt idx="13">
                  <c:v>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1-4D18-A308-E369037E4AD6}"/>
            </c:ext>
          </c:extLst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133</c:v>
                </c:pt>
                <c:pt idx="1">
                  <c:v>17</c:v>
                </c:pt>
                <c:pt idx="2">
                  <c:v>11</c:v>
                </c:pt>
                <c:pt idx="3">
                  <c:v>18</c:v>
                </c:pt>
                <c:pt idx="4">
                  <c:v>52</c:v>
                </c:pt>
                <c:pt idx="5">
                  <c:v>99</c:v>
                </c:pt>
                <c:pt idx="6">
                  <c:v>127</c:v>
                </c:pt>
                <c:pt idx="7">
                  <c:v>171</c:v>
                </c:pt>
                <c:pt idx="8">
                  <c:v>175</c:v>
                </c:pt>
                <c:pt idx="9">
                  <c:v>186</c:v>
                </c:pt>
                <c:pt idx="10">
                  <c:v>193</c:v>
                </c:pt>
                <c:pt idx="11">
                  <c:v>187</c:v>
                </c:pt>
                <c:pt idx="12">
                  <c:v>160</c:v>
                </c:pt>
                <c:pt idx="13" formatCode="#,##0">
                  <c:v>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71-4D18-A308-E369037E4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769792"/>
        <c:axId val="164771712"/>
      </c:barChart>
      <c:catAx>
        <c:axId val="164769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7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7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76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260631323095479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640070009995103"/>
          <c:w val="0.91573695077040884"/>
          <c:h val="0.53219955150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'41'!$C$27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'41'!$B$28:$B$35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'41'!$C$28:$C$35</c:f>
              <c:numCache>
                <c:formatCode>#,##0</c:formatCode>
                <c:ptCount val="8"/>
                <c:pt idx="0">
                  <c:v>118</c:v>
                </c:pt>
                <c:pt idx="1">
                  <c:v>200</c:v>
                </c:pt>
                <c:pt idx="2">
                  <c:v>70</c:v>
                </c:pt>
                <c:pt idx="3">
                  <c:v>48</c:v>
                </c:pt>
                <c:pt idx="4">
                  <c:v>81</c:v>
                </c:pt>
                <c:pt idx="5">
                  <c:v>60</c:v>
                </c:pt>
                <c:pt idx="6">
                  <c:v>19</c:v>
                </c:pt>
                <c:pt idx="7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A-4B2F-A856-F56771546D8C}"/>
            </c:ext>
          </c:extLst>
        </c:ser>
        <c:ser>
          <c:idx val="1"/>
          <c:order val="1"/>
          <c:tx>
            <c:strRef>
              <c:f>'41'!$D$27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'41'!$B$28:$B$35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'41'!$D$28:$D$35</c:f>
              <c:numCache>
                <c:formatCode>#,##0</c:formatCode>
                <c:ptCount val="8"/>
                <c:pt idx="0">
                  <c:v>294</c:v>
                </c:pt>
                <c:pt idx="1">
                  <c:v>602</c:v>
                </c:pt>
                <c:pt idx="2">
                  <c:v>91</c:v>
                </c:pt>
                <c:pt idx="3">
                  <c:v>320</c:v>
                </c:pt>
                <c:pt idx="4">
                  <c:v>237</c:v>
                </c:pt>
                <c:pt idx="5">
                  <c:v>84</c:v>
                </c:pt>
                <c:pt idx="6">
                  <c:v>33</c:v>
                </c:pt>
                <c:pt idx="7">
                  <c:v>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BA-4B2F-A856-F5677154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65422592"/>
        <c:axId val="165424512"/>
      </c:barChart>
      <c:catAx>
        <c:axId val="165422592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59263930232785"/>
              <c:y val="0.90187658303771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4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42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4225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2011 - 2020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D6-416B-A67A-855B979B86E6}"/>
              </c:ext>
            </c:extLst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6-416B-A67A-855B979B86E6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49</c:v>
                </c:pt>
                <c:pt idx="1">
                  <c:v>49</c:v>
                </c:pt>
                <c:pt idx="2">
                  <c:v>58</c:v>
                </c:pt>
                <c:pt idx="3">
                  <c:v>58</c:v>
                </c:pt>
                <c:pt idx="4">
                  <c:v>69</c:v>
                </c:pt>
                <c:pt idx="5">
                  <c:v>53</c:v>
                </c:pt>
                <c:pt idx="6">
                  <c:v>44</c:v>
                </c:pt>
                <c:pt idx="7">
                  <c:v>55</c:v>
                </c:pt>
                <c:pt idx="8">
                  <c:v>28</c:v>
                </c:pt>
                <c:pt idx="9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D6-416B-A67A-855B979B86E6}"/>
            </c:ext>
          </c:extLst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130966577922975E-2"/>
                  <c:y val="-3.1657561706253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D6-416B-A67A-855B979B86E6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107</c:v>
                </c:pt>
                <c:pt idx="1">
                  <c:v>99</c:v>
                </c:pt>
                <c:pt idx="2">
                  <c:v>100</c:v>
                </c:pt>
                <c:pt idx="3">
                  <c:v>110</c:v>
                </c:pt>
                <c:pt idx="4">
                  <c:v>128</c:v>
                </c:pt>
                <c:pt idx="5">
                  <c:v>108</c:v>
                </c:pt>
                <c:pt idx="6">
                  <c:v>107</c:v>
                </c:pt>
                <c:pt idx="7">
                  <c:v>117</c:v>
                </c:pt>
                <c:pt idx="8">
                  <c:v>109</c:v>
                </c:pt>
                <c:pt idx="9">
                  <c:v>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9D6-416B-A67A-855B979B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87488"/>
        <c:axId val="165088640"/>
      </c:lineChart>
      <c:catAx>
        <c:axId val="16508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88640"/>
        <c:crosses val="autoZero"/>
        <c:auto val="1"/>
        <c:lblAlgn val="ctr"/>
        <c:lblOffset val="100"/>
        <c:noMultiLvlLbl val="0"/>
      </c:catAx>
      <c:valAx>
        <c:axId val="165088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87488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2016 - 2020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2292582537190205"/>
          <c:w val="0.86352777777777778"/>
          <c:h val="0.68670972218915538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'46'!$B$9:$B$13</c:f>
              <c:numCache>
                <c:formatCode>#,##0</c:formatCode>
                <c:ptCount val="5"/>
                <c:pt idx="0">
                  <c:v>2097</c:v>
                </c:pt>
                <c:pt idx="1">
                  <c:v>2181</c:v>
                </c:pt>
                <c:pt idx="2">
                  <c:v>2184</c:v>
                </c:pt>
                <c:pt idx="3">
                  <c:v>2077</c:v>
                </c:pt>
                <c:pt idx="4">
                  <c:v>2694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E8-4AA1-802A-E7E6FD6DD62F}"/>
            </c:ext>
          </c:extLst>
        </c:ser>
        <c:ser>
          <c:idx val="1"/>
          <c:order val="1"/>
          <c:tx>
            <c:strRef>
              <c:f>'46'!$C$8:$C$8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'46'!$C$9:$C$13</c:f>
              <c:numCache>
                <c:formatCode>#,##0</c:formatCode>
                <c:ptCount val="5"/>
                <c:pt idx="0">
                  <c:v>1733</c:v>
                </c:pt>
                <c:pt idx="1">
                  <c:v>1537</c:v>
                </c:pt>
                <c:pt idx="2">
                  <c:v>1574</c:v>
                </c:pt>
                <c:pt idx="3">
                  <c:v>1544</c:v>
                </c:pt>
                <c:pt idx="4">
                  <c:v>1553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E8-4AA1-802A-E7E6FD6DD62F}"/>
            </c:ext>
          </c:extLst>
        </c:ser>
        <c:ser>
          <c:idx val="2"/>
          <c:order val="2"/>
          <c:tx>
            <c:strRef>
              <c:f>'46'!$E$8:$E$8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'46'!$E$9:$E$13</c:f>
              <c:numCache>
                <c:formatCode>#,##0</c:formatCode>
                <c:ptCount val="5"/>
                <c:pt idx="0">
                  <c:v>730</c:v>
                </c:pt>
                <c:pt idx="1">
                  <c:v>786</c:v>
                </c:pt>
                <c:pt idx="2">
                  <c:v>799</c:v>
                </c:pt>
                <c:pt idx="3">
                  <c:v>1115</c:v>
                </c:pt>
                <c:pt idx="4">
                  <c:v>1144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E8-4AA1-802A-E7E6FD6DD62F}"/>
            </c:ext>
          </c:extLst>
        </c:ser>
        <c:ser>
          <c:idx val="3"/>
          <c:order val="3"/>
          <c:tx>
            <c:strRef>
              <c:f>'46'!$F$8:$F$8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'46'!$F$9:$F$13</c:f>
              <c:numCache>
                <c:formatCode>#,##0</c:formatCode>
                <c:ptCount val="5"/>
                <c:pt idx="0">
                  <c:v>421</c:v>
                </c:pt>
                <c:pt idx="1">
                  <c:v>420</c:v>
                </c:pt>
                <c:pt idx="2">
                  <c:v>383</c:v>
                </c:pt>
                <c:pt idx="3">
                  <c:v>718</c:v>
                </c:pt>
                <c:pt idx="4">
                  <c:v>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E8-4AA1-802A-E7E6FD6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91520"/>
        <c:axId val="165306368"/>
      </c:lineChart>
      <c:catAx>
        <c:axId val="16529152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30636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398140857392826E-2"/>
              <c:y val="0.1420792284436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29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'49'!$B$17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1-4899-8E2E-9387245A32A1}"/>
                </c:ext>
              </c:extLst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1-4899-8E2E-9387245A32A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'49'!$A$18:$A$23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آسيوية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'49'!$B$18:$B$23</c:f>
              <c:numCache>
                <c:formatCode>#,##0</c:formatCode>
                <c:ptCount val="6"/>
                <c:pt idx="0">
                  <c:v>2694</c:v>
                </c:pt>
                <c:pt idx="1">
                  <c:v>69</c:v>
                </c:pt>
                <c:pt idx="2" formatCode="General">
                  <c:v>995</c:v>
                </c:pt>
                <c:pt idx="3" formatCode="General">
                  <c:v>393</c:v>
                </c:pt>
                <c:pt idx="4" formatCode="General">
                  <c:v>42</c:v>
                </c:pt>
                <c:pt idx="5" formatCode="General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71-4899-8E2E-9387245A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2020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'54'!$B$26:$B$27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'54'!$A$28:$A$39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'54'!$B$28:$B$39</c:f>
              <c:numCache>
                <c:formatCode>0</c:formatCode>
                <c:ptCount val="12"/>
                <c:pt idx="0">
                  <c:v>129</c:v>
                </c:pt>
                <c:pt idx="1">
                  <c:v>99</c:v>
                </c:pt>
                <c:pt idx="2">
                  <c:v>63</c:v>
                </c:pt>
                <c:pt idx="3">
                  <c:v>11</c:v>
                </c:pt>
                <c:pt idx="4">
                  <c:v>9</c:v>
                </c:pt>
                <c:pt idx="5">
                  <c:v>57</c:v>
                </c:pt>
                <c:pt idx="6">
                  <c:v>134</c:v>
                </c:pt>
                <c:pt idx="7">
                  <c:v>122</c:v>
                </c:pt>
                <c:pt idx="8">
                  <c:v>151</c:v>
                </c:pt>
                <c:pt idx="9">
                  <c:v>122</c:v>
                </c:pt>
                <c:pt idx="10">
                  <c:v>123</c:v>
                </c:pt>
                <c:pt idx="11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D-4EE6-BAEE-63264483FEB2}"/>
            </c:ext>
          </c:extLst>
        </c:ser>
        <c:ser>
          <c:idx val="1"/>
          <c:order val="1"/>
          <c:tx>
            <c:strRef>
              <c:f>'54'!$C$26:$C$27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'54'!$A$28:$A$39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'54'!$C$28:$C$39</c:f>
              <c:numCache>
                <c:formatCode>0</c:formatCode>
                <c:ptCount val="12"/>
                <c:pt idx="0">
                  <c:v>89</c:v>
                </c:pt>
                <c:pt idx="1">
                  <c:v>68</c:v>
                </c:pt>
                <c:pt idx="2">
                  <c:v>54</c:v>
                </c:pt>
                <c:pt idx="3">
                  <c:v>3</c:v>
                </c:pt>
                <c:pt idx="4">
                  <c:v>3</c:v>
                </c:pt>
                <c:pt idx="5">
                  <c:v>19</c:v>
                </c:pt>
                <c:pt idx="6">
                  <c:v>85</c:v>
                </c:pt>
                <c:pt idx="7">
                  <c:v>57</c:v>
                </c:pt>
                <c:pt idx="8">
                  <c:v>79</c:v>
                </c:pt>
                <c:pt idx="9">
                  <c:v>69</c:v>
                </c:pt>
                <c:pt idx="10">
                  <c:v>70</c:v>
                </c:pt>
                <c:pt idx="11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AD-4EE6-BAEE-63264483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763712"/>
        <c:axId val="165782272"/>
      </c:barChart>
      <c:catAx>
        <c:axId val="16576371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57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8227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576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29334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3" name="Picture 5" descr="ORNA430.WM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192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36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DDEAF3C5-5CBC-4B8F-87AE-CBADB43ABD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85725</xdr:rowOff>
    </xdr:from>
    <xdr:to>
      <xdr:col>14</xdr:col>
      <xdr:colOff>1384498</xdr:colOff>
      <xdr:row>3</xdr:row>
      <xdr:rowOff>62775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152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1143000</xdr:colOff>
      <xdr:row>0</xdr:row>
      <xdr:rowOff>95250</xdr:rowOff>
    </xdr:from>
    <xdr:to>
      <xdr:col>10</xdr:col>
      <xdr:colOff>1870273</xdr:colOff>
      <xdr:row>3</xdr:row>
      <xdr:rowOff>129450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36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D5E1D91A-14DF-40C9-A77B-D587E21542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76200</xdr:rowOff>
    </xdr:from>
    <xdr:to>
      <xdr:col>10</xdr:col>
      <xdr:colOff>1289248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250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36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AF090836-DB9A-43A3-81A7-A3952485D73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2428875</xdr:colOff>
      <xdr:row>0</xdr:row>
      <xdr:rowOff>66675</xdr:rowOff>
    </xdr:from>
    <xdr:to>
      <xdr:col>12</xdr:col>
      <xdr:colOff>612973</xdr:colOff>
      <xdr:row>3</xdr:row>
      <xdr:rowOff>100875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775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318998</xdr:rowOff>
    </xdr:from>
    <xdr:to>
      <xdr:col>2</xdr:col>
      <xdr:colOff>171450</xdr:colOff>
      <xdr:row>2</xdr:row>
      <xdr:rowOff>72300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019775" y="318998"/>
          <a:ext cx="857250" cy="8486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36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6DB5E185-A891-427D-996F-124FE87CAC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76200</xdr:rowOff>
    </xdr:from>
    <xdr:to>
      <xdr:col>10</xdr:col>
      <xdr:colOff>1203523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32794" cy="5995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7E0A9EC6-E3B6-44C5-8166-F0AF8E53AD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0</xdr:row>
      <xdr:rowOff>76200</xdr:rowOff>
    </xdr:from>
    <xdr:to>
      <xdr:col>10</xdr:col>
      <xdr:colOff>1279723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45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57150</xdr:rowOff>
    </xdr:from>
    <xdr:to>
      <xdr:col>10</xdr:col>
      <xdr:colOff>1260673</xdr:colOff>
      <xdr:row>2</xdr:row>
      <xdr:rowOff>262800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923925</xdr:colOff>
      <xdr:row>0</xdr:row>
      <xdr:rowOff>66675</xdr:rowOff>
    </xdr:from>
    <xdr:to>
      <xdr:col>7</xdr:col>
      <xdr:colOff>1651198</xdr:colOff>
      <xdr:row>3</xdr:row>
      <xdr:rowOff>53250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29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32794" cy="5995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66675</xdr:rowOff>
    </xdr:from>
    <xdr:to>
      <xdr:col>4</xdr:col>
      <xdr:colOff>1184473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826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xmlns="" id="{49A90464-DF11-4964-97AE-6DE5E48A88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142875</xdr:colOff>
      <xdr:row>0</xdr:row>
      <xdr:rowOff>76200</xdr:rowOff>
    </xdr:from>
    <xdr:to>
      <xdr:col>24</xdr:col>
      <xdr:colOff>870148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287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7</xdr:col>
      <xdr:colOff>1136848</xdr:colOff>
      <xdr:row>2</xdr:row>
      <xdr:rowOff>358050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205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1219200</xdr:colOff>
      <xdr:row>0</xdr:row>
      <xdr:rowOff>66675</xdr:rowOff>
    </xdr:from>
    <xdr:to>
      <xdr:col>8</xdr:col>
      <xdr:colOff>1946473</xdr:colOff>
      <xdr:row>3</xdr:row>
      <xdr:rowOff>43725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918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365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BC548256-0071-4682-9151-2E42D4DC9F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933450</xdr:colOff>
      <xdr:row>0</xdr:row>
      <xdr:rowOff>66675</xdr:rowOff>
    </xdr:from>
    <xdr:to>
      <xdr:col>16</xdr:col>
      <xdr:colOff>1660723</xdr:colOff>
      <xdr:row>3</xdr:row>
      <xdr:rowOff>24675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769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904875</xdr:colOff>
      <xdr:row>0</xdr:row>
      <xdr:rowOff>66675</xdr:rowOff>
    </xdr:from>
    <xdr:to>
      <xdr:col>13</xdr:col>
      <xdr:colOff>1632148</xdr:colOff>
      <xdr:row>3</xdr:row>
      <xdr:rowOff>100875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343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95250</xdr:rowOff>
    </xdr:from>
    <xdr:to>
      <xdr:col>13</xdr:col>
      <xdr:colOff>1308298</xdr:colOff>
      <xdr:row>3</xdr:row>
      <xdr:rowOff>129450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48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161925</xdr:colOff>
      <xdr:row>0</xdr:row>
      <xdr:rowOff>76200</xdr:rowOff>
    </xdr:from>
    <xdr:to>
      <xdr:col>24</xdr:col>
      <xdr:colOff>889198</xdr:colOff>
      <xdr:row>3</xdr:row>
      <xdr:rowOff>81825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097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2794" cy="5995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57150</xdr:rowOff>
    </xdr:from>
    <xdr:to>
      <xdr:col>7</xdr:col>
      <xdr:colOff>1336873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32794" cy="5995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xmlns="" id="{399B67B9-6B2A-4576-BA90-D6ED680E52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>
          <a:extLst>
            <a:ext uri="{FF2B5EF4-FFF2-40B4-BE49-F238E27FC236}">
              <a16:creationId xmlns:a16="http://schemas.microsoft.com/office/drawing/2014/main" xmlns="" id="{00000000-0008-0000-2100-0000DA0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628650</xdr:colOff>
      <xdr:row>0</xdr:row>
      <xdr:rowOff>85725</xdr:rowOff>
    </xdr:from>
    <xdr:to>
      <xdr:col>7</xdr:col>
      <xdr:colOff>1355923</xdr:colOff>
      <xdr:row>3</xdr:row>
      <xdr:rowOff>119925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348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85725</xdr:rowOff>
    </xdr:from>
    <xdr:to>
      <xdr:col>7</xdr:col>
      <xdr:colOff>1755973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76200</xdr:rowOff>
    </xdr:from>
    <xdr:to>
      <xdr:col>7</xdr:col>
      <xdr:colOff>1622623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014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95250</xdr:rowOff>
    </xdr:from>
    <xdr:to>
      <xdr:col>13</xdr:col>
      <xdr:colOff>1365448</xdr:colOff>
      <xdr:row>3</xdr:row>
      <xdr:rowOff>129450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1867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7FEB951D-5595-4333-A308-79B3978AC9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0.59394</cdr:x>
      <cdr:y>0.2253</cdr:y>
    </cdr:from>
    <cdr:to>
      <cdr:x>0.77992</cdr:x>
      <cdr:y>0.3185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24290" y="1350682"/>
          <a:ext cx="1698597" cy="558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tx2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المواليد أحياء</a:t>
          </a:r>
          <a:endParaRPr lang="en-US" sz="1400" b="1">
            <a:solidFill>
              <a:schemeClr val="tx2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  <a:p xmlns:a="http://schemas.openxmlformats.org/drawingml/2006/main">
          <a:r>
            <a:rPr lang="en-US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Live Births</a:t>
          </a:r>
        </a:p>
      </cdr:txBody>
    </cdr:sp>
  </cdr:relSizeAnchor>
  <cdr:relSizeAnchor xmlns:cdr="http://schemas.openxmlformats.org/drawingml/2006/chartDrawing">
    <cdr:from>
      <cdr:x>0.50249</cdr:x>
      <cdr:y>0.52799</cdr:y>
    </cdr:from>
    <cdr:to>
      <cdr:x>0.68848</cdr:x>
      <cdr:y>0.62661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4589182" y="3165381"/>
          <a:ext cx="1698597" cy="591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accent2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الزيــــــــــادة الطبيعية</a:t>
          </a:r>
        </a:p>
        <a:p xmlns:a="http://schemas.openxmlformats.org/drawingml/2006/main"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0.59171</cdr:x>
      <cdr:y>0.7318</cdr:y>
    </cdr:from>
    <cdr:to>
      <cdr:x>0.7777</cdr:x>
      <cdr:y>0.82499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5403985" y="4387233"/>
          <a:ext cx="1698597" cy="55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QA" sz="1400" b="1">
              <a:solidFill>
                <a:schemeClr val="tx1">
                  <a:lumMod val="75000"/>
                  <a:lumOff val="2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الوفـــــــــــــــــــــــيات</a:t>
          </a:r>
          <a:endParaRPr lang="en-US" sz="1400" b="1">
            <a:solidFill>
              <a:schemeClr val="tx1">
                <a:lumMod val="75000"/>
                <a:lumOff val="2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  <a:p xmlns:a="http://schemas.openxmlformats.org/drawingml/2006/main"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Deaths</a:t>
          </a:r>
        </a:p>
      </cdr:txBody>
    </cdr:sp>
  </cdr:relSizeAnchor>
  <cdr:relSizeAnchor xmlns:cdr="http://schemas.openxmlformats.org/drawingml/2006/chartDrawing">
    <cdr:from>
      <cdr:x>0.55771</cdr:x>
      <cdr:y>0.27389</cdr:y>
    </cdr:from>
    <cdr:to>
      <cdr:x>0.59118</cdr:x>
      <cdr:y>0.32148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1F67D1FB-785D-409B-8990-1335F6BCF95C}"/>
            </a:ext>
          </a:extLst>
        </cdr:cNvPr>
        <cdr:cNvCxnSpPr/>
      </cdr:nvCxnSpPr>
      <cdr:spPr>
        <a:xfrm xmlns:a="http://schemas.openxmlformats.org/drawingml/2006/main" flipH="1">
          <a:off x="5093447" y="1642036"/>
          <a:ext cx="305635" cy="2852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0.55894</cdr:x>
      <cdr:y>0.77109</cdr:y>
    </cdr:from>
    <cdr:to>
      <cdr:x>0.5924</cdr:x>
      <cdr:y>0.81867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1F67D1FB-785D-409B-8990-1335F6BCF95C}"/>
            </a:ext>
          </a:extLst>
        </cdr:cNvPr>
        <cdr:cNvCxnSpPr/>
      </cdr:nvCxnSpPr>
      <cdr:spPr>
        <a:xfrm xmlns:a="http://schemas.openxmlformats.org/drawingml/2006/main" flipH="1">
          <a:off x="5104653" y="4622800"/>
          <a:ext cx="305635" cy="2852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95250</xdr:rowOff>
    </xdr:from>
    <xdr:to>
      <xdr:col>14</xdr:col>
      <xdr:colOff>1251148</xdr:colOff>
      <xdr:row>3</xdr:row>
      <xdr:rowOff>72300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0</xdr:row>
      <xdr:rowOff>76200</xdr:rowOff>
    </xdr:from>
    <xdr:to>
      <xdr:col>14</xdr:col>
      <xdr:colOff>1413073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85725</xdr:rowOff>
    </xdr:from>
    <xdr:to>
      <xdr:col>16</xdr:col>
      <xdr:colOff>1184473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20352" y="57150"/>
          <a:ext cx="727273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bdelwahab\AppData\Local\Microsoft\Windows\Temporary%20Internet%20Files\Content.Outlook\O1CFQOPY\Bulletin_Marriages_Divorces_DB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6;&#1588;&#1585;&#1575;&#1578;/&#1575;&#1604;&#1605;&#1608;&#1575;&#1604;&#1610;&#1583;%20&#1608;&#1575;&#1604;&#1608;&#1601;&#1610;&#1575;&#1578;/2020/Bulletin%20Births%20%20Death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حتويات"/>
      <sheetName val="Cont"/>
      <sheetName val="Con-GR"/>
      <sheetName val="chapter1"/>
      <sheetName val="1"/>
      <sheetName val="2"/>
      <sheetName val="3"/>
      <sheetName val="4"/>
      <sheetName val="5"/>
      <sheetName val="Chart1"/>
      <sheetName val="6"/>
      <sheetName val="chapter2"/>
      <sheetName val="Map Births"/>
      <sheetName val="B1"/>
      <sheetName val="Chart2"/>
      <sheetName val="B2"/>
      <sheetName val="B3"/>
      <sheetName val="B4"/>
      <sheetName val="B5"/>
      <sheetName val="B6-1"/>
      <sheetName val="B6-2"/>
      <sheetName val="B6-3"/>
      <sheetName val="Chart3"/>
      <sheetName val="Chart4"/>
      <sheetName val="B7"/>
      <sheetName val="B8"/>
      <sheetName val="B9"/>
      <sheetName val="Chart5"/>
      <sheetName val="B10"/>
      <sheetName val="Chart6"/>
      <sheetName val="B11"/>
      <sheetName val="Chart7"/>
      <sheetName val="B12-1"/>
      <sheetName val="B12-2"/>
      <sheetName val="B12-3"/>
      <sheetName val="B13-1"/>
      <sheetName val="B13-2"/>
      <sheetName val="B13-3"/>
      <sheetName val="B13-4"/>
      <sheetName val="B13-5"/>
      <sheetName val="B14-1"/>
      <sheetName val="B14-2"/>
      <sheetName val="B14-3"/>
      <sheetName val="B15-1"/>
      <sheetName val="B15-2"/>
      <sheetName val="B15-3"/>
      <sheetName val="Chart8"/>
      <sheetName val="B16-1"/>
      <sheetName val="B16-2"/>
      <sheetName val="B16-3"/>
      <sheetName val="B17"/>
      <sheetName val="B18"/>
      <sheetName val="B19"/>
      <sheetName val="chapter3"/>
      <sheetName val="Map Deaths"/>
      <sheetName val="D-1"/>
      <sheetName val="D-2"/>
      <sheetName val="D-3"/>
      <sheetName val="Chart9"/>
      <sheetName val="D-4"/>
      <sheetName val="Chart10"/>
      <sheetName val="D-5"/>
      <sheetName val="D-6"/>
      <sheetName val="Chart11"/>
      <sheetName val="D-7"/>
      <sheetName val="D-8-1"/>
      <sheetName val="D-8-2"/>
      <sheetName val="D-8-3"/>
      <sheetName val="D-9"/>
      <sheetName val="Chart12"/>
      <sheetName val="D-10-1"/>
      <sheetName val="D-10-2"/>
      <sheetName val="D-10-3"/>
      <sheetName val="D-11"/>
      <sheetName val="D-12-1"/>
      <sheetName val="D-12-2"/>
      <sheetName val="D-12-3"/>
      <sheetName val="chapter4"/>
      <sheetName val="Map Infant Deaths"/>
      <sheetName val="ID-1"/>
      <sheetName val="Chart13"/>
      <sheetName val="ID-2"/>
      <sheetName val="ID-3"/>
      <sheetName val="ID-4"/>
      <sheetName val="ID-5-1"/>
      <sheetName val="ID5-2"/>
      <sheetName val="ID5-3"/>
      <sheetName val="ID-6"/>
      <sheetName val="Chart14"/>
      <sheetName val="ID-7"/>
      <sheetName val="chapter5"/>
      <sheetName val="DP-1"/>
      <sheetName val="DP-2"/>
      <sheetName val="DP-3"/>
      <sheetName val="Births Formuals"/>
      <sheetName val="Deaths Form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B5" t="str">
            <v>الزيادة الطبيعية
Natural Increase</v>
          </cell>
          <cell r="C5" t="str">
            <v>الوفيات
Deaths</v>
          </cell>
          <cell r="D5" t="str">
            <v>المواليد أحياء
Live Births</v>
          </cell>
        </row>
        <row r="6">
          <cell r="A6">
            <v>2011</v>
          </cell>
          <cell r="B6">
            <v>18674</v>
          </cell>
          <cell r="C6">
            <v>1949</v>
          </cell>
          <cell r="D6">
            <v>20623</v>
          </cell>
        </row>
        <row r="7">
          <cell r="A7">
            <v>2012</v>
          </cell>
          <cell r="B7">
            <v>19392</v>
          </cell>
          <cell r="C7">
            <v>2031</v>
          </cell>
          <cell r="D7">
            <v>21423</v>
          </cell>
        </row>
        <row r="8">
          <cell r="A8">
            <v>2013</v>
          </cell>
          <cell r="B8">
            <v>21575</v>
          </cell>
          <cell r="C8">
            <v>2133</v>
          </cell>
          <cell r="D8">
            <v>23708</v>
          </cell>
        </row>
        <row r="9">
          <cell r="A9">
            <v>2014</v>
          </cell>
          <cell r="B9">
            <v>23077</v>
          </cell>
          <cell r="C9">
            <v>2366</v>
          </cell>
          <cell r="D9">
            <v>25443</v>
          </cell>
        </row>
        <row r="10">
          <cell r="A10">
            <v>2015</v>
          </cell>
          <cell r="B10">
            <v>24305</v>
          </cell>
          <cell r="C10">
            <v>2317</v>
          </cell>
          <cell r="D10">
            <v>26622</v>
          </cell>
        </row>
        <row r="11">
          <cell r="A11">
            <v>2016</v>
          </cell>
          <cell r="B11">
            <v>24469</v>
          </cell>
          <cell r="C11">
            <v>2347</v>
          </cell>
          <cell r="D11">
            <v>26816</v>
          </cell>
        </row>
        <row r="12">
          <cell r="A12">
            <v>2017</v>
          </cell>
          <cell r="B12">
            <v>25612</v>
          </cell>
          <cell r="C12">
            <v>2294</v>
          </cell>
          <cell r="D12">
            <v>27906</v>
          </cell>
        </row>
        <row r="13">
          <cell r="A13">
            <v>2018</v>
          </cell>
          <cell r="B13">
            <v>25684</v>
          </cell>
          <cell r="C13">
            <v>2385</v>
          </cell>
          <cell r="D13">
            <v>28069</v>
          </cell>
        </row>
        <row r="14">
          <cell r="A14">
            <v>2019</v>
          </cell>
          <cell r="B14">
            <v>26212</v>
          </cell>
          <cell r="C14">
            <v>2200</v>
          </cell>
          <cell r="D14">
            <v>28412</v>
          </cell>
        </row>
        <row r="15">
          <cell r="A15">
            <v>2020</v>
          </cell>
          <cell r="B15">
            <v>26203</v>
          </cell>
          <cell r="C15">
            <v>2811</v>
          </cell>
          <cell r="D15">
            <v>29014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queryTables/queryTable1.xml><?xml version="1.0" encoding="utf-8"?>
<queryTable xmlns="http://schemas.openxmlformats.org/spreadsheetml/2006/main" name="(Default) XLS_TAB_7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2.xml><?xml version="1.0" encoding="utf-8"?>
<queryTable xmlns="http://schemas.openxmlformats.org/spreadsheetml/2006/main" name="(Default) XLS_TAB_8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5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98" dataDxfId="97" totalsRowDxfId="96" totalsRowBorderDxfId="95">
  <tableColumns count="6">
    <tableColumn id="1" uniqueName="1" name="M_QTRI_COUNT" totalsRowFunction="custom" queryTableFieldId="1" headerRowDxfId="94" dataDxfId="93" totalsRowDxfId="92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91" dataDxfId="90" totalsRowDxfId="89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88" dataDxfId="87" totalsRowDxfId="86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85" dataDxfId="84" totalsRowDxfId="83" headerRowCellStyle="TXT2" dataCellStyle="TXT2">
      <totalsRowFormula>SUM(Table_Default__XLS_TAB_7[W_QTRI_COUNT])</totalsRowFormula>
    </tableColumn>
    <tableColumn id="5" uniqueName="5" name="W_NQTRI_COUNT" totalsRowFunction="sum" queryTableFieldId="5" headerRowDxfId="82" dataDxfId="81" totalsRowDxfId="80" headerRowCellStyle="TXT2" dataCellStyle="TXT2"/>
    <tableColumn id="6" uniqueName="6" name="W_QTRI_TOT_COUNT" totalsRowFunction="custom" queryTableFieldId="6" headerRowDxfId="79" dataDxfId="78" totalsRowDxfId="77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9" name="Table_Default__XLS_TAB_810" displayName="Table_Default__XLS_TAB_810" ref="B8:H13" tableType="queryTable" headerRowCount="0" totalsRowShown="0" headerRowDxfId="76" dataDxfId="75" tableBorderDxfId="74" headerRowCellStyle="Normal 2" dataCellStyle="Normal 2">
  <tableColumns count="7">
    <tableColumn id="1" uniqueName="1" name="QATAR" queryTableFieldId="1" headerRowDxfId="73" dataDxfId="72" headerRowCellStyle="Normal 2" dataCellStyle="Normal 2 2 2"/>
    <tableColumn id="2" uniqueName="2" name="OTHER_G_C_C_COUNTRIES" queryTableFieldId="2" headerRowDxfId="71" dataDxfId="70" headerRowCellStyle="Normal 2" dataCellStyle="Normal 2 2 2"/>
    <tableColumn id="3" uniqueName="3" name="OTHER_ARAB_COUNTRIES" queryTableFieldId="3" headerRowDxfId="69" dataDxfId="68" headerRowCellStyle="Normal 2" dataCellStyle="Normal 2 2 2"/>
    <tableColumn id="4" uniqueName="4" name="ASIAN_COUNTRIES" queryTableFieldId="4" headerRowDxfId="67" dataDxfId="66" headerRowCellStyle="Normal 2" dataCellStyle="Normal 2 2 2"/>
    <tableColumn id="5" uniqueName="5" name="EUROPEAN_COUNTRIES" queryTableFieldId="5" headerRowDxfId="65" dataDxfId="64" headerRowCellStyle="Normal 2" dataCellStyle="Normal 2 2 2"/>
    <tableColumn id="6" uniqueName="6" name="OTHER_COUNTRIES" queryTableFieldId="6" headerRowDxfId="63" dataDxfId="62" headerRowCellStyle="Normal 2" dataCellStyle="Normal 2 2 2"/>
    <tableColumn id="7" uniqueName="7" name="TOTAL" queryTableFieldId="7" headerRowDxfId="61" dataDxfId="60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11" name="Table_Default__XLS_TAB_23" displayName="Table_Default__XLS_TAB_23" ref="B8:G19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2" name="Table_Default__XLS_TAB_26_2403" displayName="Table_Default__XLS_TAB_26_2403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6" uniqueName="6" name="Column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4" name="Table_Default__XLS_TAB_25_35" displayName="Table_Default__XLS_TAB_25_35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Column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16" name="Table_Default__XLS_TAB_2417" displayName="Table_Default__XLS_TAB_2417" ref="B7:G12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2"/>
  <sheetViews>
    <sheetView rightToLeft="1" view="pageBreakPreview" zoomScaleNormal="100" zoomScaleSheetLayoutView="100" workbookViewId="0">
      <selection activeCell="B28" sqref="B28"/>
    </sheetView>
  </sheetViews>
  <sheetFormatPr defaultColWidth="9.140625" defaultRowHeight="12.75"/>
  <cols>
    <col min="1" max="16384" width="9.140625" style="184"/>
  </cols>
  <sheetData>
    <row r="18" spans="1:1" ht="6.75" customHeight="1"/>
    <row r="21" spans="1:1" ht="26.25" customHeight="1">
      <c r="A21" s="185"/>
    </row>
    <row r="22" spans="1:1" ht="30">
      <c r="A22" s="186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zoomScaleNormal="100" zoomScaleSheetLayoutView="100" workbookViewId="0">
      <selection activeCell="N26" sqref="N26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301" t="s">
        <v>375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5" customFormat="1" ht="18">
      <c r="A3" s="566" t="s">
        <v>374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>
      <c r="A5" s="146" t="s">
        <v>373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372</v>
      </c>
    </row>
    <row r="6" spans="1:11" ht="21.75" customHeight="1" thickBot="1">
      <c r="A6" s="585" t="s">
        <v>371</v>
      </c>
      <c r="B6" s="629" t="s">
        <v>328</v>
      </c>
      <c r="C6" s="630"/>
      <c r="D6" s="631"/>
      <c r="E6" s="629" t="s">
        <v>327</v>
      </c>
      <c r="F6" s="630"/>
      <c r="G6" s="631"/>
      <c r="H6" s="591" t="s">
        <v>326</v>
      </c>
      <c r="I6" s="592"/>
      <c r="J6" s="632"/>
      <c r="K6" s="593" t="s">
        <v>370</v>
      </c>
    </row>
    <row r="7" spans="1:11" s="335" customFormat="1" ht="18" customHeight="1" thickTop="1" thickBot="1">
      <c r="A7" s="586"/>
      <c r="B7" s="627" t="s">
        <v>252</v>
      </c>
      <c r="C7" s="627" t="s">
        <v>250</v>
      </c>
      <c r="D7" s="583" t="s">
        <v>325</v>
      </c>
      <c r="E7" s="627" t="s">
        <v>252</v>
      </c>
      <c r="F7" s="627" t="s">
        <v>250</v>
      </c>
      <c r="G7" s="583" t="s">
        <v>325</v>
      </c>
      <c r="H7" s="627" t="s">
        <v>252</v>
      </c>
      <c r="I7" s="627" t="s">
        <v>250</v>
      </c>
      <c r="J7" s="583" t="s">
        <v>325</v>
      </c>
      <c r="K7" s="594"/>
    </row>
    <row r="8" spans="1:11" s="319" customFormat="1" ht="15" customHeight="1" thickTop="1">
      <c r="A8" s="600"/>
      <c r="B8" s="628"/>
      <c r="C8" s="628"/>
      <c r="D8" s="599"/>
      <c r="E8" s="628"/>
      <c r="F8" s="628"/>
      <c r="G8" s="599"/>
      <c r="H8" s="628"/>
      <c r="I8" s="628"/>
      <c r="J8" s="599"/>
      <c r="K8" s="602"/>
    </row>
    <row r="9" spans="1:11" s="319" customFormat="1" ht="13.5" thickBot="1">
      <c r="A9" s="371" t="s">
        <v>369</v>
      </c>
      <c r="B9" s="370">
        <v>22</v>
      </c>
      <c r="C9" s="370">
        <v>17</v>
      </c>
      <c r="D9" s="86">
        <f>B9+C9</f>
        <v>39</v>
      </c>
      <c r="E9" s="370">
        <v>61</v>
      </c>
      <c r="F9" s="370">
        <v>53</v>
      </c>
      <c r="G9" s="86">
        <f>E9+F9</f>
        <v>114</v>
      </c>
      <c r="H9" s="369">
        <f>B9+E9</f>
        <v>83</v>
      </c>
      <c r="I9" s="369">
        <f t="shared" ref="H9:J13" si="0">C9+F9</f>
        <v>70</v>
      </c>
      <c r="J9" s="86">
        <f t="shared" si="0"/>
        <v>153</v>
      </c>
      <c r="K9" s="368" t="s">
        <v>368</v>
      </c>
    </row>
    <row r="10" spans="1:11" s="319" customFormat="1" ht="15.75" thickBot="1">
      <c r="A10" s="354">
        <v>1</v>
      </c>
      <c r="B10" s="305">
        <v>3</v>
      </c>
      <c r="C10" s="305">
        <v>0</v>
      </c>
      <c r="D10" s="87">
        <f>B10+C10</f>
        <v>3</v>
      </c>
      <c r="E10" s="305">
        <v>7</v>
      </c>
      <c r="F10" s="305">
        <v>3</v>
      </c>
      <c r="G10" s="87">
        <f>E10+F10</f>
        <v>10</v>
      </c>
      <c r="H10" s="353">
        <f>B10+E10</f>
        <v>10</v>
      </c>
      <c r="I10" s="353">
        <f t="shared" si="0"/>
        <v>3</v>
      </c>
      <c r="J10" s="87">
        <f t="shared" si="0"/>
        <v>13</v>
      </c>
      <c r="K10" s="88">
        <v>1</v>
      </c>
    </row>
    <row r="11" spans="1:11" s="319" customFormat="1" ht="15.75" thickBot="1">
      <c r="A11" s="352">
        <v>2</v>
      </c>
      <c r="B11" s="307">
        <v>0</v>
      </c>
      <c r="C11" s="307">
        <v>1</v>
      </c>
      <c r="D11" s="89">
        <f>B11+C11</f>
        <v>1</v>
      </c>
      <c r="E11" s="307">
        <v>3</v>
      </c>
      <c r="F11" s="307">
        <v>0</v>
      </c>
      <c r="G11" s="89">
        <f>E11+F11</f>
        <v>3</v>
      </c>
      <c r="H11" s="351">
        <f>B11+E11</f>
        <v>3</v>
      </c>
      <c r="I11" s="351">
        <f t="shared" si="0"/>
        <v>1</v>
      </c>
      <c r="J11" s="89">
        <f t="shared" si="0"/>
        <v>4</v>
      </c>
      <c r="K11" s="90">
        <v>2</v>
      </c>
    </row>
    <row r="12" spans="1:11" s="319" customFormat="1" ht="15.75" thickBot="1">
      <c r="A12" s="354">
        <v>3</v>
      </c>
      <c r="B12" s="305">
        <v>0</v>
      </c>
      <c r="C12" s="305">
        <v>0</v>
      </c>
      <c r="D12" s="87">
        <f>B12+C12</f>
        <v>0</v>
      </c>
      <c r="E12" s="305">
        <v>1</v>
      </c>
      <c r="F12" s="305">
        <v>0</v>
      </c>
      <c r="G12" s="87">
        <f>E12+F12</f>
        <v>1</v>
      </c>
      <c r="H12" s="353">
        <f t="shared" si="0"/>
        <v>1</v>
      </c>
      <c r="I12" s="353">
        <f t="shared" si="0"/>
        <v>0</v>
      </c>
      <c r="J12" s="87">
        <f t="shared" si="0"/>
        <v>1</v>
      </c>
      <c r="K12" s="88">
        <v>3</v>
      </c>
    </row>
    <row r="13" spans="1:11" s="319" customFormat="1" ht="15.75" customHeight="1">
      <c r="A13" s="367">
        <v>4</v>
      </c>
      <c r="B13" s="303">
        <v>0</v>
      </c>
      <c r="C13" s="303">
        <v>0</v>
      </c>
      <c r="D13" s="365">
        <f>B13+C13</f>
        <v>0</v>
      </c>
      <c r="E13" s="303">
        <v>2</v>
      </c>
      <c r="F13" s="303">
        <v>3</v>
      </c>
      <c r="G13" s="365">
        <f>E13+F13</f>
        <v>5</v>
      </c>
      <c r="H13" s="366">
        <f t="shared" si="0"/>
        <v>2</v>
      </c>
      <c r="I13" s="366">
        <f t="shared" si="0"/>
        <v>3</v>
      </c>
      <c r="J13" s="365">
        <f t="shared" si="0"/>
        <v>5</v>
      </c>
      <c r="K13" s="364">
        <v>4</v>
      </c>
    </row>
    <row r="14" spans="1:11" s="319" customFormat="1" ht="23.25" customHeight="1">
      <c r="A14" s="363" t="s">
        <v>2</v>
      </c>
      <c r="B14" s="362">
        <f t="shared" ref="B14:F14" si="1">SUM(B9:B13)</f>
        <v>25</v>
      </c>
      <c r="C14" s="362">
        <f>SUM(C9:C13)</f>
        <v>18</v>
      </c>
      <c r="D14" s="362">
        <f t="shared" si="1"/>
        <v>43</v>
      </c>
      <c r="E14" s="362">
        <f t="shared" si="1"/>
        <v>74</v>
      </c>
      <c r="F14" s="362">
        <f t="shared" si="1"/>
        <v>59</v>
      </c>
      <c r="G14" s="362">
        <f>SUM(G9:G13)</f>
        <v>133</v>
      </c>
      <c r="H14" s="362">
        <f>SUM(H9:H13)</f>
        <v>99</v>
      </c>
      <c r="I14" s="362">
        <f>SUM(I9:I13)</f>
        <v>77</v>
      </c>
      <c r="J14" s="362">
        <f>SUM(J9:J13)</f>
        <v>176</v>
      </c>
      <c r="K14" s="361" t="s">
        <v>1</v>
      </c>
    </row>
    <row r="15" spans="1:11" s="319" customFormat="1" ht="15.75" thickBot="1">
      <c r="A15" s="360" t="s">
        <v>367</v>
      </c>
      <c r="B15" s="359">
        <v>3</v>
      </c>
      <c r="C15" s="359">
        <v>2</v>
      </c>
      <c r="D15" s="357">
        <f t="shared" ref="D15:D34" si="2">B15+C15</f>
        <v>5</v>
      </c>
      <c r="E15" s="359">
        <v>9</v>
      </c>
      <c r="F15" s="359">
        <v>8</v>
      </c>
      <c r="G15" s="357">
        <f t="shared" ref="G15:G34" si="3">E15+F15</f>
        <v>17</v>
      </c>
      <c r="H15" s="358">
        <f t="shared" ref="H15:H34" si="4">B15+E15</f>
        <v>12</v>
      </c>
      <c r="I15" s="358">
        <f t="shared" ref="I15:I34" si="5">C15+F15</f>
        <v>10</v>
      </c>
      <c r="J15" s="357">
        <f t="shared" ref="J15:J34" si="6">D15+G15</f>
        <v>22</v>
      </c>
      <c r="K15" s="356" t="s">
        <v>340</v>
      </c>
    </row>
    <row r="16" spans="1:11" s="319" customFormat="1" ht="15.75" thickBot="1">
      <c r="A16" s="354" t="s">
        <v>366</v>
      </c>
      <c r="B16" s="305">
        <v>3</v>
      </c>
      <c r="C16" s="305">
        <v>0</v>
      </c>
      <c r="D16" s="87">
        <f t="shared" si="2"/>
        <v>3</v>
      </c>
      <c r="E16" s="305">
        <v>9</v>
      </c>
      <c r="F16" s="305">
        <v>2</v>
      </c>
      <c r="G16" s="87">
        <f t="shared" si="3"/>
        <v>11</v>
      </c>
      <c r="H16" s="353">
        <f t="shared" si="4"/>
        <v>12</v>
      </c>
      <c r="I16" s="353">
        <f t="shared" si="5"/>
        <v>2</v>
      </c>
      <c r="J16" s="87">
        <f t="shared" si="6"/>
        <v>14</v>
      </c>
      <c r="K16" s="88" t="s">
        <v>339</v>
      </c>
    </row>
    <row r="17" spans="1:11" s="319" customFormat="1" ht="15.75" thickBot="1">
      <c r="A17" s="352" t="s">
        <v>365</v>
      </c>
      <c r="B17" s="355">
        <v>10</v>
      </c>
      <c r="C17" s="355">
        <v>4</v>
      </c>
      <c r="D17" s="89">
        <f t="shared" si="2"/>
        <v>14</v>
      </c>
      <c r="E17" s="355">
        <v>15</v>
      </c>
      <c r="F17" s="355">
        <v>3</v>
      </c>
      <c r="G17" s="89">
        <f t="shared" si="3"/>
        <v>18</v>
      </c>
      <c r="H17" s="351">
        <f t="shared" si="4"/>
        <v>25</v>
      </c>
      <c r="I17" s="351">
        <f t="shared" si="5"/>
        <v>7</v>
      </c>
      <c r="J17" s="89">
        <f t="shared" si="6"/>
        <v>32</v>
      </c>
      <c r="K17" s="90" t="s">
        <v>338</v>
      </c>
    </row>
    <row r="18" spans="1:11" s="319" customFormat="1" ht="15.75" thickBot="1">
      <c r="A18" s="354" t="s">
        <v>364</v>
      </c>
      <c r="B18" s="305">
        <v>10</v>
      </c>
      <c r="C18" s="305">
        <v>1</v>
      </c>
      <c r="D18" s="87">
        <f t="shared" si="2"/>
        <v>11</v>
      </c>
      <c r="E18" s="305">
        <v>48</v>
      </c>
      <c r="F18" s="305">
        <v>4</v>
      </c>
      <c r="G18" s="87">
        <f t="shared" si="3"/>
        <v>52</v>
      </c>
      <c r="H18" s="353">
        <f t="shared" si="4"/>
        <v>58</v>
      </c>
      <c r="I18" s="353">
        <f t="shared" si="5"/>
        <v>5</v>
      </c>
      <c r="J18" s="87">
        <f t="shared" si="6"/>
        <v>63</v>
      </c>
      <c r="K18" s="88" t="s">
        <v>295</v>
      </c>
    </row>
    <row r="19" spans="1:11" s="319" customFormat="1" ht="15.75" thickBot="1">
      <c r="A19" s="352" t="s">
        <v>363</v>
      </c>
      <c r="B19" s="355">
        <v>12</v>
      </c>
      <c r="C19" s="355">
        <v>7</v>
      </c>
      <c r="D19" s="89">
        <f t="shared" si="2"/>
        <v>19</v>
      </c>
      <c r="E19" s="355">
        <v>89</v>
      </c>
      <c r="F19" s="355">
        <v>10</v>
      </c>
      <c r="G19" s="89">
        <f t="shared" si="3"/>
        <v>99</v>
      </c>
      <c r="H19" s="351">
        <f t="shared" si="4"/>
        <v>101</v>
      </c>
      <c r="I19" s="351">
        <f t="shared" si="5"/>
        <v>17</v>
      </c>
      <c r="J19" s="89">
        <f t="shared" si="6"/>
        <v>118</v>
      </c>
      <c r="K19" s="90" t="s">
        <v>294</v>
      </c>
    </row>
    <row r="20" spans="1:11" s="319" customFormat="1" ht="15.75" thickBot="1">
      <c r="A20" s="354" t="s">
        <v>362</v>
      </c>
      <c r="B20" s="305">
        <v>11</v>
      </c>
      <c r="C20" s="305">
        <v>4</v>
      </c>
      <c r="D20" s="87">
        <f t="shared" si="2"/>
        <v>15</v>
      </c>
      <c r="E20" s="305">
        <v>105</v>
      </c>
      <c r="F20" s="305">
        <v>22</v>
      </c>
      <c r="G20" s="87">
        <f t="shared" si="3"/>
        <v>127</v>
      </c>
      <c r="H20" s="353">
        <f t="shared" si="4"/>
        <v>116</v>
      </c>
      <c r="I20" s="353">
        <f t="shared" si="5"/>
        <v>26</v>
      </c>
      <c r="J20" s="87">
        <f t="shared" si="6"/>
        <v>142</v>
      </c>
      <c r="K20" s="88" t="s">
        <v>293</v>
      </c>
    </row>
    <row r="21" spans="1:11" s="319" customFormat="1" ht="15.75" thickBot="1">
      <c r="A21" s="352" t="s">
        <v>361</v>
      </c>
      <c r="B21" s="355">
        <v>9</v>
      </c>
      <c r="C21" s="355">
        <v>2</v>
      </c>
      <c r="D21" s="89">
        <f t="shared" si="2"/>
        <v>11</v>
      </c>
      <c r="E21" s="355">
        <v>150</v>
      </c>
      <c r="F21" s="355">
        <v>21</v>
      </c>
      <c r="G21" s="89">
        <f t="shared" si="3"/>
        <v>171</v>
      </c>
      <c r="H21" s="351">
        <f t="shared" si="4"/>
        <v>159</v>
      </c>
      <c r="I21" s="351">
        <f t="shared" si="5"/>
        <v>23</v>
      </c>
      <c r="J21" s="89">
        <f t="shared" si="6"/>
        <v>182</v>
      </c>
      <c r="K21" s="90" t="s">
        <v>292</v>
      </c>
    </row>
    <row r="22" spans="1:11" s="319" customFormat="1" ht="15.75" thickBot="1">
      <c r="A22" s="354" t="s">
        <v>360</v>
      </c>
      <c r="B22" s="305">
        <v>16</v>
      </c>
      <c r="C22" s="305">
        <v>7</v>
      </c>
      <c r="D22" s="87">
        <f t="shared" si="2"/>
        <v>23</v>
      </c>
      <c r="E22" s="305">
        <v>158</v>
      </c>
      <c r="F22" s="305">
        <v>17</v>
      </c>
      <c r="G22" s="87">
        <f t="shared" si="3"/>
        <v>175</v>
      </c>
      <c r="H22" s="353">
        <f t="shared" si="4"/>
        <v>174</v>
      </c>
      <c r="I22" s="353">
        <f t="shared" si="5"/>
        <v>24</v>
      </c>
      <c r="J22" s="87">
        <f t="shared" si="6"/>
        <v>198</v>
      </c>
      <c r="K22" s="88" t="s">
        <v>291</v>
      </c>
    </row>
    <row r="23" spans="1:11" s="319" customFormat="1" ht="15.75" thickBot="1">
      <c r="A23" s="352" t="s">
        <v>359</v>
      </c>
      <c r="B23" s="355">
        <v>17</v>
      </c>
      <c r="C23" s="355">
        <v>12</v>
      </c>
      <c r="D23" s="89">
        <f t="shared" si="2"/>
        <v>29</v>
      </c>
      <c r="E23" s="355">
        <v>167</v>
      </c>
      <c r="F23" s="355">
        <v>19</v>
      </c>
      <c r="G23" s="89">
        <f t="shared" si="3"/>
        <v>186</v>
      </c>
      <c r="H23" s="351">
        <f t="shared" si="4"/>
        <v>184</v>
      </c>
      <c r="I23" s="351">
        <f t="shared" si="5"/>
        <v>31</v>
      </c>
      <c r="J23" s="89">
        <f t="shared" si="6"/>
        <v>215</v>
      </c>
      <c r="K23" s="90" t="s">
        <v>337</v>
      </c>
    </row>
    <row r="24" spans="1:11" s="319" customFormat="1" ht="15.75" thickBot="1">
      <c r="A24" s="354" t="s">
        <v>358</v>
      </c>
      <c r="B24" s="305">
        <v>23</v>
      </c>
      <c r="C24" s="305">
        <v>10</v>
      </c>
      <c r="D24" s="87">
        <f t="shared" si="2"/>
        <v>33</v>
      </c>
      <c r="E24" s="305">
        <v>170</v>
      </c>
      <c r="F24" s="305">
        <v>23</v>
      </c>
      <c r="G24" s="87">
        <f t="shared" si="3"/>
        <v>193</v>
      </c>
      <c r="H24" s="353">
        <f t="shared" si="4"/>
        <v>193</v>
      </c>
      <c r="I24" s="353">
        <f t="shared" si="5"/>
        <v>33</v>
      </c>
      <c r="J24" s="87">
        <f t="shared" si="6"/>
        <v>226</v>
      </c>
      <c r="K24" s="88" t="s">
        <v>336</v>
      </c>
    </row>
    <row r="25" spans="1:11" s="319" customFormat="1" ht="15.75" thickBot="1">
      <c r="A25" s="352" t="s">
        <v>357</v>
      </c>
      <c r="B25" s="355">
        <v>34</v>
      </c>
      <c r="C25" s="355">
        <v>15</v>
      </c>
      <c r="D25" s="89">
        <f t="shared" si="2"/>
        <v>49</v>
      </c>
      <c r="E25" s="355">
        <v>151</v>
      </c>
      <c r="F25" s="355">
        <v>36</v>
      </c>
      <c r="G25" s="89">
        <f t="shared" si="3"/>
        <v>187</v>
      </c>
      <c r="H25" s="351">
        <f t="shared" si="4"/>
        <v>185</v>
      </c>
      <c r="I25" s="351">
        <f t="shared" si="5"/>
        <v>51</v>
      </c>
      <c r="J25" s="89">
        <f t="shared" si="6"/>
        <v>236</v>
      </c>
      <c r="K25" s="90" t="s">
        <v>335</v>
      </c>
    </row>
    <row r="26" spans="1:11" s="319" customFormat="1" ht="15.75" thickBot="1">
      <c r="A26" s="354" t="s">
        <v>356</v>
      </c>
      <c r="B26" s="305">
        <v>33</v>
      </c>
      <c r="C26" s="305">
        <v>24</v>
      </c>
      <c r="D26" s="87">
        <f t="shared" si="2"/>
        <v>57</v>
      </c>
      <c r="E26" s="305">
        <v>125</v>
      </c>
      <c r="F26" s="305">
        <v>35</v>
      </c>
      <c r="G26" s="87">
        <f t="shared" si="3"/>
        <v>160</v>
      </c>
      <c r="H26" s="353">
        <f t="shared" si="4"/>
        <v>158</v>
      </c>
      <c r="I26" s="353">
        <f t="shared" si="5"/>
        <v>59</v>
      </c>
      <c r="J26" s="87">
        <f t="shared" si="6"/>
        <v>217</v>
      </c>
      <c r="K26" s="88" t="s">
        <v>334</v>
      </c>
    </row>
    <row r="27" spans="1:11" s="319" customFormat="1" ht="15.75" thickBot="1">
      <c r="A27" s="352" t="s">
        <v>355</v>
      </c>
      <c r="B27" s="307">
        <v>44</v>
      </c>
      <c r="C27" s="355">
        <v>37</v>
      </c>
      <c r="D27" s="89">
        <f t="shared" si="2"/>
        <v>81</v>
      </c>
      <c r="E27" s="355">
        <v>91</v>
      </c>
      <c r="F27" s="355">
        <v>47</v>
      </c>
      <c r="G27" s="89">
        <f t="shared" si="3"/>
        <v>138</v>
      </c>
      <c r="H27" s="351">
        <f t="shared" si="4"/>
        <v>135</v>
      </c>
      <c r="I27" s="351">
        <f t="shared" si="5"/>
        <v>84</v>
      </c>
      <c r="J27" s="89">
        <f t="shared" si="6"/>
        <v>219</v>
      </c>
      <c r="K27" s="90" t="s">
        <v>354</v>
      </c>
    </row>
    <row r="28" spans="1:11" s="319" customFormat="1" ht="15.75" thickBot="1">
      <c r="A28" s="354" t="s">
        <v>353</v>
      </c>
      <c r="B28" s="305">
        <v>33</v>
      </c>
      <c r="C28" s="305">
        <v>32</v>
      </c>
      <c r="D28" s="87">
        <f t="shared" si="2"/>
        <v>65</v>
      </c>
      <c r="E28" s="305">
        <v>89</v>
      </c>
      <c r="F28" s="305">
        <v>50</v>
      </c>
      <c r="G28" s="87">
        <f t="shared" si="3"/>
        <v>139</v>
      </c>
      <c r="H28" s="353">
        <f t="shared" si="4"/>
        <v>122</v>
      </c>
      <c r="I28" s="353">
        <f t="shared" si="5"/>
        <v>82</v>
      </c>
      <c r="J28" s="87">
        <f t="shared" si="6"/>
        <v>204</v>
      </c>
      <c r="K28" s="88" t="s">
        <v>352</v>
      </c>
    </row>
    <row r="29" spans="1:11" s="319" customFormat="1" ht="15.75" thickBot="1">
      <c r="A29" s="352" t="s">
        <v>351</v>
      </c>
      <c r="B29" s="307">
        <v>34</v>
      </c>
      <c r="C29" s="355">
        <v>33</v>
      </c>
      <c r="D29" s="89">
        <f t="shared" si="2"/>
        <v>67</v>
      </c>
      <c r="E29" s="355">
        <v>66</v>
      </c>
      <c r="F29" s="355">
        <v>42</v>
      </c>
      <c r="G29" s="89">
        <f t="shared" si="3"/>
        <v>108</v>
      </c>
      <c r="H29" s="351">
        <f t="shared" si="4"/>
        <v>100</v>
      </c>
      <c r="I29" s="351">
        <f t="shared" si="5"/>
        <v>75</v>
      </c>
      <c r="J29" s="89">
        <f t="shared" si="6"/>
        <v>175</v>
      </c>
      <c r="K29" s="90" t="s">
        <v>350</v>
      </c>
    </row>
    <row r="30" spans="1:11" s="319" customFormat="1" ht="15.75" thickBot="1">
      <c r="A30" s="354" t="s">
        <v>349</v>
      </c>
      <c r="B30" s="305">
        <v>45</v>
      </c>
      <c r="C30" s="305">
        <v>40</v>
      </c>
      <c r="D30" s="87">
        <f t="shared" si="2"/>
        <v>85</v>
      </c>
      <c r="E30" s="305">
        <v>49</v>
      </c>
      <c r="F30" s="305">
        <v>36</v>
      </c>
      <c r="G30" s="87">
        <f t="shared" si="3"/>
        <v>85</v>
      </c>
      <c r="H30" s="353">
        <f t="shared" si="4"/>
        <v>94</v>
      </c>
      <c r="I30" s="353">
        <f t="shared" si="5"/>
        <v>76</v>
      </c>
      <c r="J30" s="87">
        <f t="shared" si="6"/>
        <v>170</v>
      </c>
      <c r="K30" s="88" t="s">
        <v>348</v>
      </c>
    </row>
    <row r="31" spans="1:11" s="319" customFormat="1" ht="15.75" thickBot="1">
      <c r="A31" s="352" t="s">
        <v>347</v>
      </c>
      <c r="B31" s="307">
        <v>41</v>
      </c>
      <c r="C31" s="355">
        <v>21</v>
      </c>
      <c r="D31" s="89">
        <f t="shared" si="2"/>
        <v>62</v>
      </c>
      <c r="E31" s="355">
        <v>30</v>
      </c>
      <c r="F31" s="355">
        <v>18</v>
      </c>
      <c r="G31" s="89">
        <f t="shared" si="3"/>
        <v>48</v>
      </c>
      <c r="H31" s="351">
        <f t="shared" si="4"/>
        <v>71</v>
      </c>
      <c r="I31" s="351">
        <f t="shared" si="5"/>
        <v>39</v>
      </c>
      <c r="J31" s="89">
        <f t="shared" si="6"/>
        <v>110</v>
      </c>
      <c r="K31" s="90" t="s">
        <v>346</v>
      </c>
    </row>
    <row r="32" spans="1:11" s="319" customFormat="1" ht="15.75" thickBot="1">
      <c r="A32" s="354" t="s">
        <v>345</v>
      </c>
      <c r="B32" s="305">
        <v>18</v>
      </c>
      <c r="C32" s="305">
        <v>23</v>
      </c>
      <c r="D32" s="87">
        <f t="shared" si="2"/>
        <v>41</v>
      </c>
      <c r="E32" s="305">
        <v>6</v>
      </c>
      <c r="F32" s="305">
        <v>14</v>
      </c>
      <c r="G32" s="87">
        <f t="shared" si="3"/>
        <v>20</v>
      </c>
      <c r="H32" s="353">
        <f t="shared" si="4"/>
        <v>24</v>
      </c>
      <c r="I32" s="353">
        <f t="shared" si="5"/>
        <v>37</v>
      </c>
      <c r="J32" s="87">
        <f t="shared" si="6"/>
        <v>61</v>
      </c>
      <c r="K32" s="88" t="s">
        <v>344</v>
      </c>
    </row>
    <row r="33" spans="1:11" s="319" customFormat="1" ht="15.75" thickBot="1">
      <c r="A33" s="352" t="s">
        <v>343</v>
      </c>
      <c r="B33" s="307">
        <v>8</v>
      </c>
      <c r="C33" s="307">
        <v>10</v>
      </c>
      <c r="D33" s="89">
        <f t="shared" si="2"/>
        <v>18</v>
      </c>
      <c r="E33" s="307">
        <v>6</v>
      </c>
      <c r="F33" s="307">
        <v>7</v>
      </c>
      <c r="G33" s="89">
        <f t="shared" si="3"/>
        <v>13</v>
      </c>
      <c r="H33" s="351">
        <f t="shared" si="4"/>
        <v>14</v>
      </c>
      <c r="I33" s="351">
        <f t="shared" si="5"/>
        <v>17</v>
      </c>
      <c r="J33" s="89">
        <f t="shared" si="6"/>
        <v>31</v>
      </c>
      <c r="K33" s="90" t="s">
        <v>342</v>
      </c>
    </row>
    <row r="34" spans="1:11" s="319" customFormat="1" ht="15">
      <c r="A34" s="350" t="s">
        <v>33</v>
      </c>
      <c r="B34" s="349">
        <v>0</v>
      </c>
      <c r="C34" s="349">
        <v>0</v>
      </c>
      <c r="D34" s="347">
        <f t="shared" si="2"/>
        <v>0</v>
      </c>
      <c r="E34" s="349">
        <v>0</v>
      </c>
      <c r="F34" s="349">
        <v>0</v>
      </c>
      <c r="G34" s="347">
        <f t="shared" si="3"/>
        <v>0</v>
      </c>
      <c r="H34" s="348">
        <f t="shared" si="4"/>
        <v>0</v>
      </c>
      <c r="I34" s="348">
        <f t="shared" si="5"/>
        <v>0</v>
      </c>
      <c r="J34" s="347">
        <f t="shared" si="6"/>
        <v>0</v>
      </c>
      <c r="K34" s="346" t="s">
        <v>34</v>
      </c>
    </row>
    <row r="35" spans="1:11" s="319" customFormat="1" ht="24.75" customHeight="1">
      <c r="A35" s="345" t="s">
        <v>484</v>
      </c>
      <c r="B35" s="344">
        <f>SUM(B14:B34)</f>
        <v>429</v>
      </c>
      <c r="C35" s="344">
        <f t="shared" ref="C35:I35" si="7">SUM(C14:C34)</f>
        <v>302</v>
      </c>
      <c r="D35" s="344">
        <f t="shared" si="7"/>
        <v>731</v>
      </c>
      <c r="E35" s="344">
        <f t="shared" si="7"/>
        <v>1607</v>
      </c>
      <c r="F35" s="344">
        <f t="shared" si="7"/>
        <v>473</v>
      </c>
      <c r="G35" s="344">
        <f t="shared" si="7"/>
        <v>2080</v>
      </c>
      <c r="H35" s="344">
        <f t="shared" si="7"/>
        <v>2036</v>
      </c>
      <c r="I35" s="344">
        <f t="shared" si="7"/>
        <v>775</v>
      </c>
      <c r="J35" s="344">
        <f>SUM(J14:J34)</f>
        <v>2811</v>
      </c>
      <c r="K35" s="343" t="s">
        <v>485</v>
      </c>
    </row>
    <row r="36" spans="1:11" ht="24" customHeight="1">
      <c r="A36" s="315"/>
      <c r="K36" s="315"/>
    </row>
    <row r="37" spans="1:11" ht="24" customHeight="1">
      <c r="A37" s="315"/>
      <c r="K37" s="315"/>
    </row>
    <row r="38" spans="1:11" ht="24" customHeight="1">
      <c r="A38" s="315"/>
      <c r="K38" s="315"/>
    </row>
    <row r="39" spans="1:11" ht="24" customHeight="1">
      <c r="A39" s="315"/>
      <c r="K39" s="315"/>
    </row>
    <row r="40" spans="1:11" ht="24" customHeight="1">
      <c r="A40" s="315"/>
      <c r="K40" s="315"/>
    </row>
    <row r="41" spans="1:11" ht="29.25" customHeight="1"/>
    <row r="43" spans="1:11" ht="38.25">
      <c r="D43" s="183" t="s">
        <v>286</v>
      </c>
      <c r="E43" s="183" t="s">
        <v>285</v>
      </c>
      <c r="F43" s="319"/>
      <c r="G43" s="319"/>
    </row>
    <row r="44" spans="1:11">
      <c r="D44" s="340">
        <f t="shared" ref="D44:D56" si="8">SUM(D14)</f>
        <v>43</v>
      </c>
      <c r="E44" s="340">
        <f t="shared" ref="E44:E56" si="9">SUM(G14)</f>
        <v>133</v>
      </c>
      <c r="F44" s="319" t="s">
        <v>341</v>
      </c>
      <c r="G44" s="319"/>
    </row>
    <row r="45" spans="1:11">
      <c r="D45" s="340">
        <f t="shared" si="8"/>
        <v>5</v>
      </c>
      <c r="E45" s="342">
        <f t="shared" si="9"/>
        <v>17</v>
      </c>
      <c r="F45" s="339" t="s">
        <v>340</v>
      </c>
      <c r="G45" s="319"/>
    </row>
    <row r="46" spans="1:11">
      <c r="D46" s="342">
        <f t="shared" si="8"/>
        <v>3</v>
      </c>
      <c r="E46" s="342">
        <f t="shared" si="9"/>
        <v>11</v>
      </c>
      <c r="F46" s="341" t="s">
        <v>339</v>
      </c>
      <c r="G46" s="319"/>
    </row>
    <row r="47" spans="1:11">
      <c r="D47" s="342">
        <f t="shared" si="8"/>
        <v>14</v>
      </c>
      <c r="E47" s="342">
        <f t="shared" si="9"/>
        <v>18</v>
      </c>
      <c r="F47" s="339" t="s">
        <v>338</v>
      </c>
      <c r="G47" s="319"/>
    </row>
    <row r="48" spans="1:11">
      <c r="D48" s="342">
        <f t="shared" si="8"/>
        <v>11</v>
      </c>
      <c r="E48" s="342">
        <f t="shared" si="9"/>
        <v>52</v>
      </c>
      <c r="F48" s="341" t="s">
        <v>295</v>
      </c>
      <c r="G48" s="319"/>
    </row>
    <row r="49" spans="1:11">
      <c r="A49" s="311"/>
      <c r="D49" s="342">
        <f t="shared" si="8"/>
        <v>19</v>
      </c>
      <c r="E49" s="342">
        <f t="shared" si="9"/>
        <v>99</v>
      </c>
      <c r="F49" s="339" t="s">
        <v>294</v>
      </c>
      <c r="G49" s="319"/>
      <c r="K49" s="311"/>
    </row>
    <row r="50" spans="1:11">
      <c r="A50" s="311"/>
      <c r="D50" s="342">
        <f t="shared" si="8"/>
        <v>15</v>
      </c>
      <c r="E50" s="342">
        <f t="shared" si="9"/>
        <v>127</v>
      </c>
      <c r="F50" s="341" t="s">
        <v>293</v>
      </c>
      <c r="G50" s="319"/>
      <c r="K50" s="311"/>
    </row>
    <row r="51" spans="1:11">
      <c r="A51" s="311"/>
      <c r="D51" s="342">
        <f t="shared" si="8"/>
        <v>11</v>
      </c>
      <c r="E51" s="342">
        <f t="shared" si="9"/>
        <v>171</v>
      </c>
      <c r="F51" s="339" t="s">
        <v>292</v>
      </c>
      <c r="G51" s="319"/>
      <c r="K51" s="311"/>
    </row>
    <row r="52" spans="1:11">
      <c r="A52" s="311"/>
      <c r="D52" s="342">
        <f t="shared" si="8"/>
        <v>23</v>
      </c>
      <c r="E52" s="342">
        <f t="shared" si="9"/>
        <v>175</v>
      </c>
      <c r="F52" s="341" t="s">
        <v>291</v>
      </c>
      <c r="G52" s="319"/>
      <c r="K52" s="311"/>
    </row>
    <row r="53" spans="1:11">
      <c r="A53" s="311"/>
      <c r="D53" s="342">
        <f t="shared" si="8"/>
        <v>29</v>
      </c>
      <c r="E53" s="342">
        <f t="shared" si="9"/>
        <v>186</v>
      </c>
      <c r="F53" s="339" t="s">
        <v>337</v>
      </c>
      <c r="G53" s="319"/>
      <c r="K53" s="311"/>
    </row>
    <row r="54" spans="1:11">
      <c r="A54" s="311"/>
      <c r="D54" s="342">
        <f t="shared" si="8"/>
        <v>33</v>
      </c>
      <c r="E54" s="342">
        <f t="shared" si="9"/>
        <v>193</v>
      </c>
      <c r="F54" s="341" t="s">
        <v>336</v>
      </c>
      <c r="G54" s="319"/>
      <c r="K54" s="311"/>
    </row>
    <row r="55" spans="1:11">
      <c r="A55" s="311"/>
      <c r="D55" s="342">
        <f t="shared" si="8"/>
        <v>49</v>
      </c>
      <c r="E55" s="342">
        <f t="shared" si="9"/>
        <v>187</v>
      </c>
      <c r="F55" s="339" t="s">
        <v>335</v>
      </c>
      <c r="G55" s="319"/>
      <c r="K55" s="311"/>
    </row>
    <row r="56" spans="1:11">
      <c r="A56" s="311"/>
      <c r="D56" s="342">
        <f t="shared" si="8"/>
        <v>57</v>
      </c>
      <c r="E56" s="342">
        <f t="shared" si="9"/>
        <v>160</v>
      </c>
      <c r="F56" s="341" t="s">
        <v>334</v>
      </c>
      <c r="G56" s="319"/>
      <c r="K56" s="311"/>
    </row>
    <row r="57" spans="1:11">
      <c r="A57" s="311"/>
      <c r="D57" s="340">
        <f>SUM(D27:D34)</f>
        <v>419</v>
      </c>
      <c r="E57" s="340">
        <f>SUM(G27:G34)</f>
        <v>551</v>
      </c>
      <c r="F57" s="339" t="s">
        <v>333</v>
      </c>
      <c r="G57" s="319"/>
      <c r="K57" s="311"/>
    </row>
    <row r="59" spans="1:11">
      <c r="D59" s="311">
        <f>SUM(D44:D58)</f>
        <v>731</v>
      </c>
      <c r="E59" s="311">
        <f>SUM(E44:E58)</f>
        <v>2080</v>
      </c>
      <c r="F59" s="311">
        <f>SUM(D59:E59)</f>
        <v>2811</v>
      </c>
    </row>
  </sheetData>
  <mergeCells count="17">
    <mergeCell ref="F7:F8"/>
    <mergeCell ref="G7:G8"/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  <mergeCell ref="E7:E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rightToLeft="1" view="pageBreakPreview" topLeftCell="A16" zoomScaleNormal="100" zoomScaleSheetLayoutView="100" workbookViewId="0">
      <selection activeCell="D31" sqref="D31"/>
    </sheetView>
  </sheetViews>
  <sheetFormatPr defaultColWidth="9.140625" defaultRowHeight="12.75"/>
  <cols>
    <col min="1" max="1" width="10.140625" style="372" bestFit="1" customWidth="1"/>
    <col min="2" max="2" width="34.85546875" style="376" customWidth="1"/>
    <col min="3" max="11" width="7" style="375" customWidth="1"/>
    <col min="12" max="12" width="38.140625" style="374" customWidth="1"/>
    <col min="13" max="13" width="10.7109375" style="372" bestFit="1" customWidth="1"/>
    <col min="14" max="14" width="37.85546875" style="373" customWidth="1"/>
    <col min="15" max="16384" width="9.140625" style="372"/>
  </cols>
  <sheetData>
    <row r="1" spans="1:13" s="225" customFormat="1" ht="18">
      <c r="A1" s="564" t="s">
        <v>434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3" s="225" customFormat="1" ht="18">
      <c r="A3" s="566" t="s">
        <v>433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3" s="311" customFormat="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s="311" customFormat="1" ht="15.75">
      <c r="A5" s="146" t="s">
        <v>432</v>
      </c>
      <c r="C5" s="338"/>
      <c r="D5" s="338"/>
      <c r="E5" s="338"/>
      <c r="F5" s="338"/>
      <c r="G5" s="338"/>
      <c r="H5" s="338"/>
      <c r="I5" s="338"/>
      <c r="J5" s="338"/>
      <c r="K5" s="338"/>
      <c r="M5" s="209" t="s">
        <v>431</v>
      </c>
    </row>
    <row r="6" spans="1:13" s="311" customFormat="1" ht="26.25" customHeight="1">
      <c r="A6" s="634" t="s">
        <v>430</v>
      </c>
      <c r="B6" s="635"/>
      <c r="C6" s="629" t="s">
        <v>429</v>
      </c>
      <c r="D6" s="630"/>
      <c r="E6" s="631"/>
      <c r="F6" s="629" t="s">
        <v>428</v>
      </c>
      <c r="G6" s="630"/>
      <c r="H6" s="631"/>
      <c r="I6" s="640" t="s">
        <v>187</v>
      </c>
      <c r="J6" s="592"/>
      <c r="K6" s="632"/>
      <c r="L6" s="641" t="s">
        <v>427</v>
      </c>
      <c r="M6" s="642"/>
    </row>
    <row r="7" spans="1:13" s="335" customFormat="1" ht="15" customHeight="1">
      <c r="A7" s="636"/>
      <c r="B7" s="637"/>
      <c r="C7" s="627" t="s">
        <v>229</v>
      </c>
      <c r="D7" s="627" t="s">
        <v>227</v>
      </c>
      <c r="E7" s="583" t="s">
        <v>325</v>
      </c>
      <c r="F7" s="627" t="s">
        <v>229</v>
      </c>
      <c r="G7" s="627" t="s">
        <v>227</v>
      </c>
      <c r="H7" s="583" t="s">
        <v>325</v>
      </c>
      <c r="I7" s="627" t="s">
        <v>229</v>
      </c>
      <c r="J7" s="627" t="s">
        <v>227</v>
      </c>
      <c r="K7" s="583" t="s">
        <v>225</v>
      </c>
      <c r="L7" s="643"/>
      <c r="M7" s="644"/>
    </row>
    <row r="8" spans="1:13" s="319" customFormat="1" ht="24.75" customHeight="1">
      <c r="A8" s="638"/>
      <c r="B8" s="639"/>
      <c r="C8" s="633"/>
      <c r="D8" s="633"/>
      <c r="E8" s="584"/>
      <c r="F8" s="633"/>
      <c r="G8" s="633"/>
      <c r="H8" s="584"/>
      <c r="I8" s="633"/>
      <c r="J8" s="633"/>
      <c r="K8" s="584" t="s">
        <v>224</v>
      </c>
      <c r="L8" s="645"/>
      <c r="M8" s="646"/>
    </row>
    <row r="9" spans="1:13" s="319" customFormat="1" ht="21" customHeight="1" thickBot="1">
      <c r="A9" s="467" t="s">
        <v>426</v>
      </c>
      <c r="B9" s="388" t="s">
        <v>425</v>
      </c>
      <c r="C9" s="471">
        <v>17</v>
      </c>
      <c r="D9" s="471">
        <v>9</v>
      </c>
      <c r="E9" s="473">
        <f>C9+D9</f>
        <v>26</v>
      </c>
      <c r="F9" s="471">
        <v>23</v>
      </c>
      <c r="G9" s="471">
        <v>13</v>
      </c>
      <c r="H9" s="473">
        <f>F9+G9</f>
        <v>36</v>
      </c>
      <c r="I9" s="471">
        <f>F9+C9</f>
        <v>40</v>
      </c>
      <c r="J9" s="471">
        <f>G9+D9</f>
        <v>22</v>
      </c>
      <c r="K9" s="473">
        <f>J9+I9</f>
        <v>62</v>
      </c>
      <c r="L9" s="469" t="s">
        <v>486</v>
      </c>
      <c r="M9" s="467" t="s">
        <v>426</v>
      </c>
    </row>
    <row r="10" spans="1:13" s="319" customFormat="1" ht="21" customHeight="1" thickTop="1" thickBot="1">
      <c r="A10" s="468" t="s">
        <v>424</v>
      </c>
      <c r="B10" s="389" t="s">
        <v>423</v>
      </c>
      <c r="C10" s="472">
        <v>55</v>
      </c>
      <c r="D10" s="472">
        <v>63</v>
      </c>
      <c r="E10" s="474">
        <f t="shared" ref="E10:E24" si="0">C10+D10</f>
        <v>118</v>
      </c>
      <c r="F10" s="472">
        <v>168</v>
      </c>
      <c r="G10" s="472">
        <v>126</v>
      </c>
      <c r="H10" s="474">
        <f t="shared" ref="H10:H25" si="1">F10+G10</f>
        <v>294</v>
      </c>
      <c r="I10" s="472">
        <f t="shared" ref="I10:J25" si="2">F10+C10</f>
        <v>223</v>
      </c>
      <c r="J10" s="472">
        <f t="shared" si="2"/>
        <v>189</v>
      </c>
      <c r="K10" s="474">
        <f t="shared" ref="K10:K25" si="3">J10+I10</f>
        <v>412</v>
      </c>
      <c r="L10" s="470" t="s">
        <v>487</v>
      </c>
      <c r="M10" s="468" t="s">
        <v>424</v>
      </c>
    </row>
    <row r="11" spans="1:13" s="319" customFormat="1" ht="35.25" thickTop="1" thickBot="1">
      <c r="A11" s="467" t="s">
        <v>422</v>
      </c>
      <c r="B11" s="388" t="s">
        <v>421</v>
      </c>
      <c r="C11" s="471">
        <v>1</v>
      </c>
      <c r="D11" s="471">
        <v>4</v>
      </c>
      <c r="E11" s="473">
        <f t="shared" si="0"/>
        <v>5</v>
      </c>
      <c r="F11" s="471">
        <v>6</v>
      </c>
      <c r="G11" s="471">
        <v>0</v>
      </c>
      <c r="H11" s="473">
        <f t="shared" si="1"/>
        <v>6</v>
      </c>
      <c r="I11" s="471">
        <f t="shared" si="2"/>
        <v>7</v>
      </c>
      <c r="J11" s="471">
        <f t="shared" si="2"/>
        <v>4</v>
      </c>
      <c r="K11" s="473">
        <f t="shared" si="3"/>
        <v>11</v>
      </c>
      <c r="L11" s="469" t="s">
        <v>488</v>
      </c>
      <c r="M11" s="467" t="s">
        <v>422</v>
      </c>
    </row>
    <row r="12" spans="1:13" s="319" customFormat="1" ht="20.25" customHeight="1" thickTop="1" thickBot="1">
      <c r="A12" s="468" t="s">
        <v>420</v>
      </c>
      <c r="B12" s="389" t="s">
        <v>419</v>
      </c>
      <c r="C12" s="472">
        <v>41</v>
      </c>
      <c r="D12" s="472">
        <v>29</v>
      </c>
      <c r="E12" s="474">
        <f t="shared" si="0"/>
        <v>70</v>
      </c>
      <c r="F12" s="472">
        <v>62</v>
      </c>
      <c r="G12" s="472">
        <v>29</v>
      </c>
      <c r="H12" s="474">
        <f t="shared" si="1"/>
        <v>91</v>
      </c>
      <c r="I12" s="472">
        <f t="shared" si="2"/>
        <v>103</v>
      </c>
      <c r="J12" s="472">
        <f t="shared" si="2"/>
        <v>58</v>
      </c>
      <c r="K12" s="474">
        <f t="shared" si="3"/>
        <v>161</v>
      </c>
      <c r="L12" s="470" t="s">
        <v>489</v>
      </c>
      <c r="M12" s="468" t="s">
        <v>420</v>
      </c>
    </row>
    <row r="13" spans="1:13" s="319" customFormat="1" ht="20.25" customHeight="1" thickTop="1" thickBot="1">
      <c r="A13" s="467" t="s">
        <v>418</v>
      </c>
      <c r="B13" s="388" t="s">
        <v>417</v>
      </c>
      <c r="C13" s="471">
        <v>8</v>
      </c>
      <c r="D13" s="471">
        <v>2</v>
      </c>
      <c r="E13" s="473">
        <f t="shared" si="0"/>
        <v>10</v>
      </c>
      <c r="F13" s="471">
        <v>17</v>
      </c>
      <c r="G13" s="471">
        <v>5</v>
      </c>
      <c r="H13" s="473">
        <f t="shared" si="1"/>
        <v>22</v>
      </c>
      <c r="I13" s="471">
        <f t="shared" si="2"/>
        <v>25</v>
      </c>
      <c r="J13" s="471">
        <f t="shared" si="2"/>
        <v>7</v>
      </c>
      <c r="K13" s="473">
        <f t="shared" si="3"/>
        <v>32</v>
      </c>
      <c r="L13" s="469" t="s">
        <v>490</v>
      </c>
      <c r="M13" s="467" t="s">
        <v>418</v>
      </c>
    </row>
    <row r="14" spans="1:13" s="319" customFormat="1" ht="20.25" customHeight="1" thickTop="1" thickBot="1">
      <c r="A14" s="468" t="s">
        <v>416</v>
      </c>
      <c r="B14" s="389" t="s">
        <v>415</v>
      </c>
      <c r="C14" s="472">
        <v>132</v>
      </c>
      <c r="D14" s="472">
        <v>68</v>
      </c>
      <c r="E14" s="474">
        <f t="shared" si="0"/>
        <v>200</v>
      </c>
      <c r="F14" s="472">
        <v>512</v>
      </c>
      <c r="G14" s="472">
        <v>90</v>
      </c>
      <c r="H14" s="474">
        <f t="shared" si="1"/>
        <v>602</v>
      </c>
      <c r="I14" s="472">
        <f t="shared" si="2"/>
        <v>644</v>
      </c>
      <c r="J14" s="472">
        <f t="shared" si="2"/>
        <v>158</v>
      </c>
      <c r="K14" s="474">
        <f t="shared" si="3"/>
        <v>802</v>
      </c>
      <c r="L14" s="470" t="s">
        <v>491</v>
      </c>
      <c r="M14" s="468" t="s">
        <v>416</v>
      </c>
    </row>
    <row r="15" spans="1:13" s="319" customFormat="1" ht="20.25" customHeight="1" thickTop="1" thickBot="1">
      <c r="A15" s="467" t="s">
        <v>414</v>
      </c>
      <c r="B15" s="388" t="s">
        <v>413</v>
      </c>
      <c r="C15" s="471">
        <v>43</v>
      </c>
      <c r="D15" s="471">
        <v>38</v>
      </c>
      <c r="E15" s="473">
        <f t="shared" si="0"/>
        <v>81</v>
      </c>
      <c r="F15" s="471">
        <v>197</v>
      </c>
      <c r="G15" s="471">
        <v>40</v>
      </c>
      <c r="H15" s="473">
        <f t="shared" si="1"/>
        <v>237</v>
      </c>
      <c r="I15" s="471">
        <f t="shared" si="2"/>
        <v>240</v>
      </c>
      <c r="J15" s="471">
        <f t="shared" si="2"/>
        <v>78</v>
      </c>
      <c r="K15" s="473">
        <f t="shared" si="3"/>
        <v>318</v>
      </c>
      <c r="L15" s="469" t="s">
        <v>492</v>
      </c>
      <c r="M15" s="467" t="s">
        <v>414</v>
      </c>
    </row>
    <row r="16" spans="1:13" s="319" customFormat="1" ht="20.25" customHeight="1" thickTop="1" thickBot="1">
      <c r="A16" s="468" t="s">
        <v>412</v>
      </c>
      <c r="B16" s="389" t="s">
        <v>411</v>
      </c>
      <c r="C16" s="472">
        <v>11</v>
      </c>
      <c r="D16" s="472">
        <v>13</v>
      </c>
      <c r="E16" s="474">
        <f t="shared" si="0"/>
        <v>24</v>
      </c>
      <c r="F16" s="472">
        <v>42</v>
      </c>
      <c r="G16" s="472">
        <v>11</v>
      </c>
      <c r="H16" s="474">
        <f t="shared" si="1"/>
        <v>53</v>
      </c>
      <c r="I16" s="472">
        <f t="shared" si="2"/>
        <v>53</v>
      </c>
      <c r="J16" s="472">
        <f t="shared" si="2"/>
        <v>24</v>
      </c>
      <c r="K16" s="474">
        <f t="shared" si="3"/>
        <v>77</v>
      </c>
      <c r="L16" s="470" t="s">
        <v>493</v>
      </c>
      <c r="M16" s="468" t="s">
        <v>412</v>
      </c>
    </row>
    <row r="17" spans="1:17" s="319" customFormat="1" ht="24" thickTop="1" thickBot="1">
      <c r="A17" s="467" t="s">
        <v>410</v>
      </c>
      <c r="B17" s="388" t="s">
        <v>409</v>
      </c>
      <c r="C17" s="471">
        <v>4</v>
      </c>
      <c r="D17" s="471">
        <v>2</v>
      </c>
      <c r="E17" s="473">
        <f t="shared" si="0"/>
        <v>6</v>
      </c>
      <c r="F17" s="471">
        <v>1</v>
      </c>
      <c r="G17" s="471">
        <v>2</v>
      </c>
      <c r="H17" s="473">
        <f t="shared" si="1"/>
        <v>3</v>
      </c>
      <c r="I17" s="471">
        <f t="shared" si="2"/>
        <v>5</v>
      </c>
      <c r="J17" s="471">
        <f t="shared" si="2"/>
        <v>4</v>
      </c>
      <c r="K17" s="473">
        <f t="shared" si="3"/>
        <v>9</v>
      </c>
      <c r="L17" s="469" t="s">
        <v>494</v>
      </c>
      <c r="M17" s="467" t="s">
        <v>410</v>
      </c>
    </row>
    <row r="18" spans="1:17" s="319" customFormat="1" ht="24" thickTop="1" thickBot="1">
      <c r="A18" s="468" t="s">
        <v>407</v>
      </c>
      <c r="B18" s="389" t="s">
        <v>408</v>
      </c>
      <c r="C18" s="472">
        <v>0</v>
      </c>
      <c r="D18" s="472">
        <v>0</v>
      </c>
      <c r="E18" s="474">
        <f t="shared" si="0"/>
        <v>0</v>
      </c>
      <c r="F18" s="472">
        <v>1</v>
      </c>
      <c r="G18" s="472">
        <v>2</v>
      </c>
      <c r="H18" s="474">
        <f t="shared" si="1"/>
        <v>3</v>
      </c>
      <c r="I18" s="472">
        <f t="shared" si="2"/>
        <v>1</v>
      </c>
      <c r="J18" s="472">
        <f t="shared" si="2"/>
        <v>2</v>
      </c>
      <c r="K18" s="474">
        <f t="shared" si="3"/>
        <v>3</v>
      </c>
      <c r="L18" s="470" t="s">
        <v>495</v>
      </c>
      <c r="M18" s="468" t="s">
        <v>407</v>
      </c>
    </row>
    <row r="19" spans="1:17" s="319" customFormat="1" ht="14.25" thickTop="1" thickBot="1">
      <c r="A19" s="467" t="s">
        <v>405</v>
      </c>
      <c r="B19" s="388" t="s">
        <v>406</v>
      </c>
      <c r="C19" s="471">
        <v>34</v>
      </c>
      <c r="D19" s="471">
        <v>26</v>
      </c>
      <c r="E19" s="473">
        <f t="shared" si="0"/>
        <v>60</v>
      </c>
      <c r="F19" s="471">
        <v>53</v>
      </c>
      <c r="G19" s="471">
        <v>31</v>
      </c>
      <c r="H19" s="473">
        <f t="shared" si="1"/>
        <v>84</v>
      </c>
      <c r="I19" s="471">
        <f t="shared" si="2"/>
        <v>87</v>
      </c>
      <c r="J19" s="471">
        <f t="shared" si="2"/>
        <v>57</v>
      </c>
      <c r="K19" s="473">
        <f t="shared" si="3"/>
        <v>144</v>
      </c>
      <c r="L19" s="469" t="s">
        <v>496</v>
      </c>
      <c r="M19" s="467" t="s">
        <v>405</v>
      </c>
    </row>
    <row r="20" spans="1:17" s="319" customFormat="1" ht="14.25" thickTop="1" thickBot="1">
      <c r="A20" s="468" t="s">
        <v>403</v>
      </c>
      <c r="B20" s="389" t="s">
        <v>404</v>
      </c>
      <c r="C20" s="472">
        <v>0</v>
      </c>
      <c r="D20" s="472">
        <v>0</v>
      </c>
      <c r="E20" s="474">
        <f t="shared" si="0"/>
        <v>0</v>
      </c>
      <c r="F20" s="472">
        <v>0</v>
      </c>
      <c r="G20" s="472">
        <v>1</v>
      </c>
      <c r="H20" s="474">
        <f t="shared" si="1"/>
        <v>1</v>
      </c>
      <c r="I20" s="472">
        <f t="shared" si="2"/>
        <v>0</v>
      </c>
      <c r="J20" s="472">
        <f t="shared" si="2"/>
        <v>1</v>
      </c>
      <c r="K20" s="474">
        <f t="shared" si="3"/>
        <v>1</v>
      </c>
      <c r="L20" s="470" t="s">
        <v>497</v>
      </c>
      <c r="M20" s="468" t="s">
        <v>403</v>
      </c>
    </row>
    <row r="21" spans="1:17" s="319" customFormat="1" ht="24" thickTop="1" thickBot="1">
      <c r="A21" s="467" t="s">
        <v>401</v>
      </c>
      <c r="B21" s="388" t="s">
        <v>402</v>
      </c>
      <c r="C21" s="471">
        <v>5</v>
      </c>
      <c r="D21" s="471">
        <v>9</v>
      </c>
      <c r="E21" s="473">
        <f t="shared" si="0"/>
        <v>14</v>
      </c>
      <c r="F21" s="471">
        <v>16</v>
      </c>
      <c r="G21" s="471">
        <v>20</v>
      </c>
      <c r="H21" s="473">
        <f t="shared" si="1"/>
        <v>36</v>
      </c>
      <c r="I21" s="471">
        <f t="shared" si="2"/>
        <v>21</v>
      </c>
      <c r="J21" s="471">
        <f t="shared" si="2"/>
        <v>29</v>
      </c>
      <c r="K21" s="473">
        <f t="shared" si="3"/>
        <v>50</v>
      </c>
      <c r="L21" s="469" t="s">
        <v>498</v>
      </c>
      <c r="M21" s="467" t="s">
        <v>401</v>
      </c>
    </row>
    <row r="22" spans="1:17" s="319" customFormat="1" ht="27" thickTop="1" thickBot="1">
      <c r="A22" s="468" t="s">
        <v>399</v>
      </c>
      <c r="B22" s="389" t="s">
        <v>400</v>
      </c>
      <c r="C22" s="472">
        <v>15</v>
      </c>
      <c r="D22" s="472">
        <v>9</v>
      </c>
      <c r="E22" s="474">
        <f t="shared" si="0"/>
        <v>24</v>
      </c>
      <c r="F22" s="472">
        <v>43</v>
      </c>
      <c r="G22" s="472">
        <v>30</v>
      </c>
      <c r="H22" s="474">
        <f t="shared" si="1"/>
        <v>73</v>
      </c>
      <c r="I22" s="472">
        <f t="shared" si="2"/>
        <v>58</v>
      </c>
      <c r="J22" s="472">
        <f t="shared" si="2"/>
        <v>39</v>
      </c>
      <c r="K22" s="474">
        <f t="shared" si="3"/>
        <v>97</v>
      </c>
      <c r="L22" s="470" t="s">
        <v>499</v>
      </c>
      <c r="M22" s="468" t="s">
        <v>399</v>
      </c>
    </row>
    <row r="23" spans="1:17" s="319" customFormat="1" ht="35.25" thickTop="1" thickBot="1">
      <c r="A23" s="467" t="s">
        <v>397</v>
      </c>
      <c r="B23" s="388" t="s">
        <v>398</v>
      </c>
      <c r="C23" s="471">
        <v>4</v>
      </c>
      <c r="D23" s="471">
        <v>15</v>
      </c>
      <c r="E23" s="473">
        <f t="shared" si="0"/>
        <v>19</v>
      </c>
      <c r="F23" s="471">
        <v>15</v>
      </c>
      <c r="G23" s="471">
        <v>18</v>
      </c>
      <c r="H23" s="473">
        <f t="shared" si="1"/>
        <v>33</v>
      </c>
      <c r="I23" s="471">
        <f t="shared" si="2"/>
        <v>19</v>
      </c>
      <c r="J23" s="471">
        <f t="shared" si="2"/>
        <v>33</v>
      </c>
      <c r="K23" s="473">
        <f t="shared" si="3"/>
        <v>52</v>
      </c>
      <c r="L23" s="469" t="s">
        <v>500</v>
      </c>
      <c r="M23" s="467" t="s">
        <v>397</v>
      </c>
    </row>
    <row r="24" spans="1:17" s="319" customFormat="1" ht="13.5" thickTop="1">
      <c r="A24" s="520" t="s">
        <v>395</v>
      </c>
      <c r="B24" s="521" t="s">
        <v>396</v>
      </c>
      <c r="C24" s="522">
        <v>43</v>
      </c>
      <c r="D24" s="522">
        <v>5</v>
      </c>
      <c r="E24" s="523">
        <f t="shared" si="0"/>
        <v>48</v>
      </c>
      <c r="F24" s="522">
        <v>290</v>
      </c>
      <c r="G24" s="522">
        <v>30</v>
      </c>
      <c r="H24" s="523">
        <f t="shared" si="1"/>
        <v>320</v>
      </c>
      <c r="I24" s="522">
        <f t="shared" si="2"/>
        <v>333</v>
      </c>
      <c r="J24" s="522">
        <f t="shared" si="2"/>
        <v>35</v>
      </c>
      <c r="K24" s="523">
        <f t="shared" si="3"/>
        <v>368</v>
      </c>
      <c r="L24" s="524" t="s">
        <v>501</v>
      </c>
      <c r="M24" s="520" t="s">
        <v>395</v>
      </c>
    </row>
    <row r="25" spans="1:17" s="319" customFormat="1" ht="17.25" customHeight="1">
      <c r="A25" s="555" t="s">
        <v>581</v>
      </c>
      <c r="B25" s="556" t="s">
        <v>582</v>
      </c>
      <c r="C25" s="557">
        <v>16</v>
      </c>
      <c r="D25" s="557">
        <v>10</v>
      </c>
      <c r="E25" s="558">
        <v>26</v>
      </c>
      <c r="F25" s="557">
        <v>161</v>
      </c>
      <c r="G25" s="557">
        <v>25</v>
      </c>
      <c r="H25" s="558">
        <f t="shared" si="1"/>
        <v>186</v>
      </c>
      <c r="I25" s="557">
        <f t="shared" si="2"/>
        <v>177</v>
      </c>
      <c r="J25" s="557">
        <f t="shared" si="2"/>
        <v>35</v>
      </c>
      <c r="K25" s="558">
        <f t="shared" si="3"/>
        <v>212</v>
      </c>
      <c r="L25" s="559" t="s">
        <v>583</v>
      </c>
      <c r="M25" s="555" t="s">
        <v>581</v>
      </c>
    </row>
    <row r="26" spans="1:17" s="319" customFormat="1" ht="21.75" customHeight="1">
      <c r="A26" s="560"/>
      <c r="B26" s="561" t="s">
        <v>0</v>
      </c>
      <c r="C26" s="562">
        <f>C9+C10+C11+C12+C13+C14+C15+C16+C17+C18+C19+C20+C21+C22+C23+C24+C25</f>
        <v>429</v>
      </c>
      <c r="D26" s="562">
        <f t="shared" ref="D26:K26" si="4">D9+D10+D11+D12+D13+D14+D15+D16+D17+D18+D19+D20+D21+D22+D23+D24+D25</f>
        <v>302</v>
      </c>
      <c r="E26" s="562">
        <f t="shared" si="4"/>
        <v>731</v>
      </c>
      <c r="F26" s="562">
        <f t="shared" si="4"/>
        <v>1607</v>
      </c>
      <c r="G26" s="562">
        <f t="shared" si="4"/>
        <v>473</v>
      </c>
      <c r="H26" s="562">
        <f t="shared" si="4"/>
        <v>2080</v>
      </c>
      <c r="I26" s="562">
        <f t="shared" si="4"/>
        <v>2036</v>
      </c>
      <c r="J26" s="562">
        <f t="shared" si="4"/>
        <v>775</v>
      </c>
      <c r="K26" s="562">
        <f t="shared" si="4"/>
        <v>2811</v>
      </c>
      <c r="L26" s="563" t="s">
        <v>1</v>
      </c>
      <c r="M26" s="560"/>
    </row>
    <row r="27" spans="1:17" ht="51">
      <c r="B27" s="386"/>
      <c r="C27" s="386" t="s">
        <v>387</v>
      </c>
      <c r="D27" s="386" t="s">
        <v>386</v>
      </c>
      <c r="E27" s="387"/>
      <c r="K27" s="374"/>
      <c r="L27" s="372"/>
      <c r="M27" s="381"/>
      <c r="Q27" s="380"/>
    </row>
    <row r="28" spans="1:17" s="380" customFormat="1" ht="36" customHeight="1">
      <c r="B28" s="378" t="s">
        <v>393</v>
      </c>
      <c r="C28" s="379">
        <f>E10</f>
        <v>118</v>
      </c>
      <c r="D28" s="379">
        <f>H10</f>
        <v>294</v>
      </c>
      <c r="E28" s="378"/>
      <c r="F28" s="383"/>
      <c r="G28" s="383"/>
      <c r="H28" s="383"/>
      <c r="I28" s="383"/>
      <c r="J28" s="383"/>
      <c r="K28" s="382"/>
      <c r="M28" s="381"/>
      <c r="N28" s="381"/>
    </row>
    <row r="29" spans="1:17" s="380" customFormat="1" ht="36" customHeight="1">
      <c r="B29" s="378" t="s">
        <v>392</v>
      </c>
      <c r="C29" s="379">
        <f>E14</f>
        <v>200</v>
      </c>
      <c r="D29" s="379">
        <f>H14</f>
        <v>602</v>
      </c>
      <c r="E29" s="378"/>
      <c r="F29" s="383"/>
      <c r="G29" s="383"/>
      <c r="H29" s="383"/>
      <c r="I29" s="383"/>
      <c r="J29" s="383"/>
      <c r="K29" s="382"/>
      <c r="M29" s="381"/>
      <c r="N29" s="381"/>
    </row>
    <row r="30" spans="1:17" s="380" customFormat="1" ht="36" customHeight="1">
      <c r="B30" s="378" t="s">
        <v>391</v>
      </c>
      <c r="C30" s="379">
        <f>E12</f>
        <v>70</v>
      </c>
      <c r="D30" s="379">
        <f>H12</f>
        <v>91</v>
      </c>
      <c r="E30" s="378"/>
      <c r="F30" s="383"/>
      <c r="G30" s="383"/>
      <c r="H30" s="383"/>
      <c r="I30" s="383"/>
      <c r="J30" s="383"/>
      <c r="K30" s="382"/>
      <c r="M30" s="381"/>
      <c r="N30" s="381"/>
    </row>
    <row r="31" spans="1:17" s="380" customFormat="1" ht="36" customHeight="1">
      <c r="B31" s="378" t="s">
        <v>390</v>
      </c>
      <c r="C31" s="379">
        <f>E24</f>
        <v>48</v>
      </c>
      <c r="D31" s="379">
        <f>H24</f>
        <v>320</v>
      </c>
      <c r="E31" s="378"/>
      <c r="F31" s="383"/>
      <c r="G31" s="383"/>
      <c r="H31" s="383"/>
      <c r="I31" s="383"/>
      <c r="J31" s="383"/>
      <c r="K31" s="382"/>
      <c r="M31" s="381"/>
      <c r="N31" s="381"/>
    </row>
    <row r="32" spans="1:17" s="380" customFormat="1" ht="36" customHeight="1">
      <c r="B32" s="378" t="s">
        <v>389</v>
      </c>
      <c r="C32" s="379">
        <f>E15</f>
        <v>81</v>
      </c>
      <c r="D32" s="379">
        <f>H15</f>
        <v>237</v>
      </c>
      <c r="E32" s="378"/>
      <c r="F32" s="383"/>
      <c r="G32" s="383"/>
      <c r="H32" s="383"/>
      <c r="I32" s="383"/>
      <c r="J32" s="383"/>
      <c r="K32" s="382"/>
      <c r="M32" s="381"/>
      <c r="N32" s="381"/>
    </row>
    <row r="33" spans="2:17" s="380" customFormat="1" ht="36" customHeight="1">
      <c r="B33" s="378" t="s">
        <v>388</v>
      </c>
      <c r="C33" s="379">
        <f>E19</f>
        <v>60</v>
      </c>
      <c r="D33" s="379">
        <f>H19</f>
        <v>84</v>
      </c>
      <c r="E33" s="386" t="s">
        <v>387</v>
      </c>
      <c r="F33" s="386" t="s">
        <v>386</v>
      </c>
      <c r="G33" s="383"/>
      <c r="H33" s="383"/>
      <c r="I33" s="383"/>
      <c r="J33" s="383"/>
      <c r="K33" s="382"/>
      <c r="M33" s="381"/>
      <c r="N33" s="381"/>
    </row>
    <row r="34" spans="2:17" s="380" customFormat="1" ht="36" customHeight="1">
      <c r="B34" s="378" t="s">
        <v>394</v>
      </c>
      <c r="C34" s="379">
        <f>E23</f>
        <v>19</v>
      </c>
      <c r="D34" s="379">
        <f>H23</f>
        <v>33</v>
      </c>
      <c r="E34" s="319"/>
      <c r="F34" s="383"/>
      <c r="G34" s="383"/>
      <c r="H34" s="383"/>
      <c r="I34" s="383"/>
      <c r="J34" s="383"/>
      <c r="K34" s="382"/>
      <c r="M34" s="381"/>
      <c r="N34" s="381"/>
    </row>
    <row r="35" spans="2:17" s="380" customFormat="1" ht="36" customHeight="1">
      <c r="B35" s="378" t="s">
        <v>385</v>
      </c>
      <c r="C35" s="379">
        <f>SUM(C36:C45)</f>
        <v>135</v>
      </c>
      <c r="D35" s="379">
        <f>SUM(D36:D45)</f>
        <v>419</v>
      </c>
      <c r="E35" s="385">
        <f>SUM(C28:C35)</f>
        <v>731</v>
      </c>
      <c r="F35" s="385">
        <f>SUM(D28:D35)</f>
        <v>2080</v>
      </c>
      <c r="G35" s="385">
        <f>SUM(E35:F35)</f>
        <v>2811</v>
      </c>
      <c r="H35" s="383"/>
      <c r="I35" s="383"/>
      <c r="J35" s="383"/>
      <c r="K35" s="382"/>
      <c r="M35" s="381"/>
      <c r="N35" s="381"/>
    </row>
    <row r="36" spans="2:17" s="380" customFormat="1" ht="36" customHeight="1">
      <c r="B36" s="378" t="s">
        <v>384</v>
      </c>
      <c r="C36" s="379">
        <f>E22</f>
        <v>24</v>
      </c>
      <c r="D36" s="379">
        <f>H22</f>
        <v>73</v>
      </c>
      <c r="E36" s="378"/>
      <c r="F36" s="383"/>
      <c r="G36" s="383"/>
      <c r="H36" s="383"/>
      <c r="I36" s="383"/>
      <c r="J36" s="383"/>
      <c r="K36" s="382"/>
      <c r="M36" s="381"/>
      <c r="N36" s="381"/>
    </row>
    <row r="37" spans="2:17" s="380" customFormat="1" ht="36" customHeight="1">
      <c r="B37" s="378" t="s">
        <v>383</v>
      </c>
      <c r="C37" s="379">
        <f>E16</f>
        <v>24</v>
      </c>
      <c r="D37" s="379">
        <f>H16</f>
        <v>53</v>
      </c>
      <c r="E37" s="378"/>
      <c r="F37" s="383"/>
      <c r="G37" s="383"/>
      <c r="H37" s="383"/>
      <c r="I37" s="383"/>
      <c r="J37" s="383"/>
      <c r="K37" s="382"/>
      <c r="M37" s="381"/>
      <c r="N37" s="381"/>
    </row>
    <row r="38" spans="2:17" s="380" customFormat="1" ht="36" customHeight="1">
      <c r="B38" s="378" t="s">
        <v>382</v>
      </c>
      <c r="C38" s="379">
        <f>E21</f>
        <v>14</v>
      </c>
      <c r="D38" s="379">
        <f>H21</f>
        <v>36</v>
      </c>
      <c r="E38" s="378"/>
      <c r="F38" s="383"/>
      <c r="G38" s="383"/>
      <c r="H38" s="383"/>
      <c r="I38" s="383"/>
      <c r="J38" s="383"/>
      <c r="K38" s="382"/>
      <c r="M38" s="381"/>
      <c r="N38" s="381"/>
    </row>
    <row r="39" spans="2:17" s="380" customFormat="1" ht="36" customHeight="1">
      <c r="B39" s="378" t="s">
        <v>381</v>
      </c>
      <c r="C39" s="384">
        <f>E9</f>
        <v>26</v>
      </c>
      <c r="D39" s="384">
        <f>H9</f>
        <v>36</v>
      </c>
      <c r="E39" s="378"/>
      <c r="F39" s="383"/>
      <c r="G39" s="383"/>
      <c r="H39" s="383"/>
      <c r="I39" s="383"/>
      <c r="J39" s="383"/>
      <c r="K39" s="382"/>
      <c r="M39" s="381"/>
      <c r="N39" s="381"/>
    </row>
    <row r="40" spans="2:17" s="380" customFormat="1" ht="36" customHeight="1">
      <c r="B40" s="378" t="s">
        <v>380</v>
      </c>
      <c r="C40" s="379">
        <f>E13</f>
        <v>10</v>
      </c>
      <c r="D40" s="379">
        <f>H13</f>
        <v>22</v>
      </c>
      <c r="E40" s="378"/>
      <c r="F40" s="383"/>
      <c r="G40" s="383"/>
      <c r="H40" s="383"/>
      <c r="I40" s="383"/>
      <c r="J40" s="383"/>
      <c r="K40" s="382"/>
      <c r="M40" s="381"/>
      <c r="N40" s="381"/>
    </row>
    <row r="41" spans="2:17" s="380" customFormat="1" ht="36" customHeight="1">
      <c r="B41" s="378" t="s">
        <v>379</v>
      </c>
      <c r="C41" s="379">
        <f>E11</f>
        <v>5</v>
      </c>
      <c r="D41" s="379">
        <f>H11</f>
        <v>6</v>
      </c>
      <c r="E41" s="378"/>
      <c r="F41" s="383"/>
      <c r="G41" s="383"/>
      <c r="H41" s="383"/>
      <c r="I41" s="383"/>
      <c r="J41" s="383"/>
      <c r="K41" s="382"/>
      <c r="M41" s="381"/>
      <c r="N41" s="381"/>
    </row>
    <row r="42" spans="2:17" s="380" customFormat="1" ht="36" customHeight="1">
      <c r="B42" s="378" t="s">
        <v>378</v>
      </c>
      <c r="C42" s="379">
        <f>E17</f>
        <v>6</v>
      </c>
      <c r="D42" s="379">
        <f>H17</f>
        <v>3</v>
      </c>
      <c r="E42" s="378"/>
      <c r="F42" s="383"/>
      <c r="G42" s="383"/>
      <c r="H42" s="383"/>
      <c r="I42" s="383"/>
      <c r="J42" s="383"/>
      <c r="K42" s="382"/>
      <c r="M42" s="373"/>
      <c r="N42" s="381"/>
      <c r="Q42" s="372"/>
    </row>
    <row r="43" spans="2:17" ht="38.25">
      <c r="B43" s="378" t="s">
        <v>377</v>
      </c>
      <c r="C43" s="379">
        <f>E18</f>
        <v>0</v>
      </c>
      <c r="D43" s="379">
        <f>H18</f>
        <v>3</v>
      </c>
      <c r="E43" s="378"/>
      <c r="K43" s="374"/>
      <c r="L43" s="372"/>
      <c r="M43" s="373"/>
    </row>
    <row r="44" spans="2:17" ht="25.5">
      <c r="B44" s="378" t="s">
        <v>376</v>
      </c>
      <c r="C44" s="379">
        <f>E20</f>
        <v>0</v>
      </c>
      <c r="D44" s="379">
        <f>H20</f>
        <v>1</v>
      </c>
      <c r="E44" s="378"/>
      <c r="K44" s="374"/>
      <c r="L44" s="372"/>
    </row>
    <row r="45" spans="2:17" ht="25.5">
      <c r="B45" s="378" t="str">
        <f>B25 &amp; L25</f>
        <v>رموز لأغراض خاصةCodes for special purposes</v>
      </c>
      <c r="C45" s="379">
        <f>E25</f>
        <v>26</v>
      </c>
      <c r="D45" s="379">
        <f>H25</f>
        <v>186</v>
      </c>
      <c r="E45" s="377"/>
      <c r="F45" s="372"/>
      <c r="G45" s="372"/>
      <c r="H45" s="372"/>
      <c r="I45" s="372"/>
      <c r="J45" s="372"/>
      <c r="K45" s="372"/>
      <c r="L45" s="372"/>
      <c r="N45" s="372"/>
    </row>
  </sheetData>
  <mergeCells count="18">
    <mergeCell ref="G7:G8"/>
    <mergeCell ref="H7:H8"/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tabSelected="1" view="pageBreakPreview" zoomScaleNormal="100" workbookViewId="0">
      <selection activeCell="F18" sqref="F18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19.140625" style="312" customWidth="1"/>
    <col min="12" max="16384" width="9.140625" style="311"/>
  </cols>
  <sheetData>
    <row r="1" spans="1:11" s="225" customFormat="1" ht="22.5" customHeight="1">
      <c r="A1" s="564" t="s">
        <v>440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s="225" customFormat="1" ht="18">
      <c r="A2" s="565" t="s">
        <v>579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5" customFormat="1" ht="18">
      <c r="A3" s="566" t="s">
        <v>439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5.75">
      <c r="A4" s="567" t="s">
        <v>579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438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437</v>
      </c>
    </row>
    <row r="7" spans="1:11" ht="21.75" customHeight="1" thickBot="1">
      <c r="A7" s="585" t="s">
        <v>436</v>
      </c>
      <c r="B7" s="629" t="s">
        <v>328</v>
      </c>
      <c r="C7" s="630"/>
      <c r="D7" s="631"/>
      <c r="E7" s="629" t="s">
        <v>327</v>
      </c>
      <c r="F7" s="630"/>
      <c r="G7" s="631"/>
      <c r="H7" s="591" t="s">
        <v>326</v>
      </c>
      <c r="I7" s="592"/>
      <c r="J7" s="632"/>
      <c r="K7" s="593" t="s">
        <v>435</v>
      </c>
    </row>
    <row r="8" spans="1:11" s="335" customFormat="1" ht="18" customHeight="1" thickTop="1" thickBot="1">
      <c r="A8" s="586"/>
      <c r="B8" s="627" t="s">
        <v>252</v>
      </c>
      <c r="C8" s="627" t="s">
        <v>250</v>
      </c>
      <c r="D8" s="583" t="s">
        <v>325</v>
      </c>
      <c r="E8" s="627" t="s">
        <v>252</v>
      </c>
      <c r="F8" s="627" t="s">
        <v>250</v>
      </c>
      <c r="G8" s="583" t="s">
        <v>325</v>
      </c>
      <c r="H8" s="627" t="s">
        <v>252</v>
      </c>
      <c r="I8" s="627" t="s">
        <v>250</v>
      </c>
      <c r="J8" s="583" t="s">
        <v>225</v>
      </c>
      <c r="K8" s="594"/>
    </row>
    <row r="9" spans="1:11" s="319" customFormat="1" ht="15" customHeight="1" thickTop="1">
      <c r="A9" s="587"/>
      <c r="B9" s="633"/>
      <c r="C9" s="633"/>
      <c r="D9" s="584"/>
      <c r="E9" s="633"/>
      <c r="F9" s="633"/>
      <c r="G9" s="584"/>
      <c r="H9" s="633"/>
      <c r="I9" s="633"/>
      <c r="J9" s="584" t="s">
        <v>224</v>
      </c>
      <c r="K9" s="595"/>
    </row>
    <row r="10" spans="1:11" s="319" customFormat="1" ht="24" customHeight="1" thickBot="1">
      <c r="A10" s="483">
        <v>2011</v>
      </c>
      <c r="B10" s="369">
        <v>28</v>
      </c>
      <c r="C10" s="369">
        <v>21</v>
      </c>
      <c r="D10" s="86">
        <f t="shared" ref="D10:D14" si="0">B10+C10</f>
        <v>49</v>
      </c>
      <c r="E10" s="369">
        <v>65</v>
      </c>
      <c r="F10" s="369">
        <v>42</v>
      </c>
      <c r="G10" s="86">
        <f t="shared" ref="G10:G14" si="1">E10+F10</f>
        <v>107</v>
      </c>
      <c r="H10" s="484">
        <f t="shared" ref="H10:H14" si="2">B10+E10</f>
        <v>93</v>
      </c>
      <c r="I10" s="484">
        <f t="shared" ref="I10:I14" si="3">C10+F10</f>
        <v>63</v>
      </c>
      <c r="J10" s="86">
        <f t="shared" ref="J10:J14" si="4">H10+I10</f>
        <v>156</v>
      </c>
      <c r="K10" s="485">
        <v>2011</v>
      </c>
    </row>
    <row r="11" spans="1:11" s="319" customFormat="1" ht="24" customHeight="1" thickBot="1">
      <c r="A11" s="391">
        <v>2012</v>
      </c>
      <c r="B11" s="353">
        <v>28</v>
      </c>
      <c r="C11" s="353">
        <v>21</v>
      </c>
      <c r="D11" s="87">
        <f t="shared" si="0"/>
        <v>49</v>
      </c>
      <c r="E11" s="353">
        <v>65</v>
      </c>
      <c r="F11" s="353">
        <v>34</v>
      </c>
      <c r="G11" s="87">
        <f t="shared" si="1"/>
        <v>99</v>
      </c>
      <c r="H11" s="422">
        <f t="shared" si="2"/>
        <v>93</v>
      </c>
      <c r="I11" s="422">
        <f t="shared" si="3"/>
        <v>55</v>
      </c>
      <c r="J11" s="87">
        <f t="shared" si="4"/>
        <v>148</v>
      </c>
      <c r="K11" s="88">
        <v>2012</v>
      </c>
    </row>
    <row r="12" spans="1:11" s="319" customFormat="1" ht="24" customHeight="1" thickBot="1">
      <c r="A12" s="465">
        <v>2013</v>
      </c>
      <c r="B12" s="351">
        <v>37</v>
      </c>
      <c r="C12" s="351">
        <v>21</v>
      </c>
      <c r="D12" s="89">
        <f t="shared" si="0"/>
        <v>58</v>
      </c>
      <c r="E12" s="351">
        <v>61</v>
      </c>
      <c r="F12" s="351">
        <v>39</v>
      </c>
      <c r="G12" s="89">
        <f t="shared" si="1"/>
        <v>100</v>
      </c>
      <c r="H12" s="466">
        <f t="shared" si="2"/>
        <v>98</v>
      </c>
      <c r="I12" s="466">
        <f t="shared" si="3"/>
        <v>60</v>
      </c>
      <c r="J12" s="89">
        <f t="shared" si="4"/>
        <v>158</v>
      </c>
      <c r="K12" s="90">
        <v>2013</v>
      </c>
    </row>
    <row r="13" spans="1:11" s="319" customFormat="1" ht="24" customHeight="1" thickBot="1">
      <c r="A13" s="391">
        <v>2014</v>
      </c>
      <c r="B13" s="353">
        <v>27</v>
      </c>
      <c r="C13" s="353">
        <v>31</v>
      </c>
      <c r="D13" s="87">
        <f t="shared" si="0"/>
        <v>58</v>
      </c>
      <c r="E13" s="353">
        <v>58</v>
      </c>
      <c r="F13" s="353">
        <v>52</v>
      </c>
      <c r="G13" s="87">
        <f t="shared" si="1"/>
        <v>110</v>
      </c>
      <c r="H13" s="422">
        <f t="shared" si="2"/>
        <v>85</v>
      </c>
      <c r="I13" s="422">
        <f t="shared" si="3"/>
        <v>83</v>
      </c>
      <c r="J13" s="87">
        <f t="shared" si="4"/>
        <v>168</v>
      </c>
      <c r="K13" s="88">
        <v>2014</v>
      </c>
    </row>
    <row r="14" spans="1:11" s="319" customFormat="1" ht="24" customHeight="1" thickBot="1">
      <c r="A14" s="465">
        <v>2015</v>
      </c>
      <c r="B14" s="351">
        <v>34</v>
      </c>
      <c r="C14" s="351">
        <v>35</v>
      </c>
      <c r="D14" s="89">
        <f t="shared" si="0"/>
        <v>69</v>
      </c>
      <c r="E14" s="351">
        <v>68</v>
      </c>
      <c r="F14" s="351">
        <v>60</v>
      </c>
      <c r="G14" s="89">
        <f t="shared" si="1"/>
        <v>128</v>
      </c>
      <c r="H14" s="466">
        <f t="shared" si="2"/>
        <v>102</v>
      </c>
      <c r="I14" s="466">
        <f t="shared" si="3"/>
        <v>95</v>
      </c>
      <c r="J14" s="89">
        <f t="shared" si="4"/>
        <v>197</v>
      </c>
      <c r="K14" s="90">
        <v>2015</v>
      </c>
    </row>
    <row r="15" spans="1:11" s="319" customFormat="1" ht="24" customHeight="1" thickBot="1">
      <c r="A15" s="391">
        <v>2016</v>
      </c>
      <c r="B15" s="353">
        <v>28</v>
      </c>
      <c r="C15" s="353">
        <v>25</v>
      </c>
      <c r="D15" s="87">
        <f t="shared" ref="D15:D19" si="5">B15+C15</f>
        <v>53</v>
      </c>
      <c r="E15" s="353">
        <v>54</v>
      </c>
      <c r="F15" s="353">
        <v>54</v>
      </c>
      <c r="G15" s="87">
        <f t="shared" ref="G15:G19" si="6">E15+F15</f>
        <v>108</v>
      </c>
      <c r="H15" s="422">
        <f t="shared" ref="H15:H19" si="7">B15+E15</f>
        <v>82</v>
      </c>
      <c r="I15" s="422">
        <f t="shared" ref="I15:I19" si="8">C15+F15</f>
        <v>79</v>
      </c>
      <c r="J15" s="87">
        <f t="shared" ref="J15:J19" si="9">H15+I15</f>
        <v>161</v>
      </c>
      <c r="K15" s="88">
        <v>2016</v>
      </c>
    </row>
    <row r="16" spans="1:11" s="319" customFormat="1" ht="24" customHeight="1" thickBot="1">
      <c r="A16" s="465">
        <v>2017</v>
      </c>
      <c r="B16" s="351">
        <v>29</v>
      </c>
      <c r="C16" s="351">
        <v>15</v>
      </c>
      <c r="D16" s="89">
        <f t="shared" si="5"/>
        <v>44</v>
      </c>
      <c r="E16" s="351">
        <v>54</v>
      </c>
      <c r="F16" s="351">
        <v>53</v>
      </c>
      <c r="G16" s="89">
        <f t="shared" si="6"/>
        <v>107</v>
      </c>
      <c r="H16" s="466">
        <f t="shared" si="7"/>
        <v>83</v>
      </c>
      <c r="I16" s="466">
        <f t="shared" si="8"/>
        <v>68</v>
      </c>
      <c r="J16" s="89">
        <f t="shared" si="9"/>
        <v>151</v>
      </c>
      <c r="K16" s="90">
        <v>2017</v>
      </c>
    </row>
    <row r="17" spans="1:11" s="319" customFormat="1" ht="24" customHeight="1" thickBot="1">
      <c r="A17" s="391">
        <v>2018</v>
      </c>
      <c r="B17" s="353">
        <v>25</v>
      </c>
      <c r="C17" s="353">
        <v>30</v>
      </c>
      <c r="D17" s="87">
        <f t="shared" ref="D17:D18" si="10">B17+C17</f>
        <v>55</v>
      </c>
      <c r="E17" s="353">
        <v>58</v>
      </c>
      <c r="F17" s="353">
        <v>59</v>
      </c>
      <c r="G17" s="87">
        <f t="shared" ref="G17:G18" si="11">E17+F17</f>
        <v>117</v>
      </c>
      <c r="H17" s="422">
        <f t="shared" ref="H17:H18" si="12">B17+E17</f>
        <v>83</v>
      </c>
      <c r="I17" s="422">
        <f t="shared" ref="I17:I18" si="13">C17+F17</f>
        <v>89</v>
      </c>
      <c r="J17" s="87">
        <f t="shared" ref="J17:J18" si="14">H17+I17</f>
        <v>172</v>
      </c>
      <c r="K17" s="88">
        <v>2018</v>
      </c>
    </row>
    <row r="18" spans="1:11" s="319" customFormat="1" ht="24" customHeight="1" thickBot="1">
      <c r="A18" s="465">
        <v>2019</v>
      </c>
      <c r="B18" s="351">
        <v>17</v>
      </c>
      <c r="C18" s="351">
        <v>11</v>
      </c>
      <c r="D18" s="89">
        <f t="shared" si="10"/>
        <v>28</v>
      </c>
      <c r="E18" s="351">
        <v>50</v>
      </c>
      <c r="F18" s="351">
        <v>59</v>
      </c>
      <c r="G18" s="89">
        <f t="shared" si="11"/>
        <v>109</v>
      </c>
      <c r="H18" s="466">
        <f t="shared" si="12"/>
        <v>67</v>
      </c>
      <c r="I18" s="466">
        <f t="shared" si="13"/>
        <v>70</v>
      </c>
      <c r="J18" s="89">
        <f t="shared" si="14"/>
        <v>137</v>
      </c>
      <c r="K18" s="90">
        <v>2019</v>
      </c>
    </row>
    <row r="19" spans="1:11" s="319" customFormat="1" ht="24" customHeight="1">
      <c r="A19" s="390">
        <v>2020</v>
      </c>
      <c r="B19" s="348">
        <v>22</v>
      </c>
      <c r="C19" s="348">
        <v>17</v>
      </c>
      <c r="D19" s="347">
        <f t="shared" si="5"/>
        <v>39</v>
      </c>
      <c r="E19" s="348">
        <v>61</v>
      </c>
      <c r="F19" s="348">
        <v>53</v>
      </c>
      <c r="G19" s="347">
        <f t="shared" si="6"/>
        <v>114</v>
      </c>
      <c r="H19" s="423">
        <f t="shared" si="7"/>
        <v>83</v>
      </c>
      <c r="I19" s="423">
        <f t="shared" si="8"/>
        <v>70</v>
      </c>
      <c r="J19" s="347">
        <f t="shared" si="9"/>
        <v>153</v>
      </c>
      <c r="K19" s="346">
        <v>2020</v>
      </c>
    </row>
    <row r="20" spans="1:11" ht="24" customHeight="1">
      <c r="A20" s="315"/>
      <c r="K20" s="315"/>
    </row>
    <row r="21" spans="1:11" ht="24" customHeight="1">
      <c r="A21" s="319" t="s">
        <v>286</v>
      </c>
    </row>
    <row r="22" spans="1:11" ht="29.25" customHeight="1">
      <c r="A22" s="319" t="s">
        <v>285</v>
      </c>
    </row>
  </sheetData>
  <mergeCells count="18"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M20" sqref="M20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564" t="s">
        <v>449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5" customFormat="1" ht="18">
      <c r="A3" s="647" t="s">
        <v>448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>
      <c r="A5" s="146" t="s">
        <v>447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446</v>
      </c>
    </row>
    <row r="6" spans="1:11" ht="21.75" customHeight="1" thickBot="1">
      <c r="A6" s="585" t="s">
        <v>445</v>
      </c>
      <c r="B6" s="629" t="s">
        <v>234</v>
      </c>
      <c r="C6" s="630"/>
      <c r="D6" s="631"/>
      <c r="E6" s="629" t="s">
        <v>233</v>
      </c>
      <c r="F6" s="630"/>
      <c r="G6" s="631"/>
      <c r="H6" s="591" t="s">
        <v>444</v>
      </c>
      <c r="I6" s="592"/>
      <c r="J6" s="632"/>
      <c r="K6" s="593" t="s">
        <v>443</v>
      </c>
    </row>
    <row r="7" spans="1:11" s="335" customFormat="1" ht="18" customHeight="1" thickTop="1" thickBot="1">
      <c r="A7" s="586"/>
      <c r="B7" s="627" t="s">
        <v>252</v>
      </c>
      <c r="C7" s="627" t="s">
        <v>250</v>
      </c>
      <c r="D7" s="583" t="s">
        <v>442</v>
      </c>
      <c r="E7" s="627" t="s">
        <v>252</v>
      </c>
      <c r="F7" s="627" t="s">
        <v>250</v>
      </c>
      <c r="G7" s="583" t="s">
        <v>442</v>
      </c>
      <c r="H7" s="627" t="s">
        <v>252</v>
      </c>
      <c r="I7" s="627" t="s">
        <v>250</v>
      </c>
      <c r="J7" s="583" t="s">
        <v>441</v>
      </c>
      <c r="K7" s="594"/>
    </row>
    <row r="8" spans="1:11" s="319" customFormat="1" ht="15" customHeight="1" thickTop="1">
      <c r="A8" s="600"/>
      <c r="B8" s="628"/>
      <c r="C8" s="628"/>
      <c r="D8" s="599"/>
      <c r="E8" s="628"/>
      <c r="F8" s="628"/>
      <c r="G8" s="599"/>
      <c r="H8" s="628"/>
      <c r="I8" s="628"/>
      <c r="J8" s="599" t="s">
        <v>224</v>
      </c>
      <c r="K8" s="602"/>
    </row>
    <row r="9" spans="1:11" s="319" customFormat="1" ht="27.75" customHeight="1" thickBot="1">
      <c r="A9" s="248" t="s">
        <v>129</v>
      </c>
      <c r="B9" s="298">
        <v>16</v>
      </c>
      <c r="C9" s="298">
        <v>12</v>
      </c>
      <c r="D9" s="244">
        <f t="shared" ref="D9:D17" si="0">B9+C9</f>
        <v>28</v>
      </c>
      <c r="E9" s="298">
        <v>54</v>
      </c>
      <c r="F9" s="298">
        <v>48</v>
      </c>
      <c r="G9" s="244">
        <f t="shared" ref="G9:G17" si="1">E9+F9</f>
        <v>102</v>
      </c>
      <c r="H9" s="244">
        <f t="shared" ref="H9:H17" si="2">B9+E9</f>
        <v>70</v>
      </c>
      <c r="I9" s="244">
        <f t="shared" ref="I9:I17" si="3">C9+F9</f>
        <v>60</v>
      </c>
      <c r="J9" s="244">
        <f t="shared" ref="J9:J17" si="4">H9+I9</f>
        <v>130</v>
      </c>
      <c r="K9" s="91" t="s">
        <v>248</v>
      </c>
    </row>
    <row r="10" spans="1:11" s="319" customFormat="1" ht="27.75" customHeight="1" thickTop="1" thickBot="1">
      <c r="A10" s="237" t="s">
        <v>42</v>
      </c>
      <c r="B10" s="220">
        <v>4</v>
      </c>
      <c r="C10" s="220">
        <v>4</v>
      </c>
      <c r="D10" s="333">
        <f t="shared" si="0"/>
        <v>8</v>
      </c>
      <c r="E10" s="220">
        <v>5</v>
      </c>
      <c r="F10" s="220">
        <v>3</v>
      </c>
      <c r="G10" s="333">
        <f t="shared" si="1"/>
        <v>8</v>
      </c>
      <c r="H10" s="333">
        <f t="shared" si="2"/>
        <v>9</v>
      </c>
      <c r="I10" s="333">
        <f t="shared" si="3"/>
        <v>7</v>
      </c>
      <c r="J10" s="219">
        <f t="shared" si="4"/>
        <v>16</v>
      </c>
      <c r="K10" s="92" t="s">
        <v>247</v>
      </c>
    </row>
    <row r="11" spans="1:11" s="319" customFormat="1" ht="27.75" customHeight="1" thickTop="1" thickBot="1">
      <c r="A11" s="248" t="s">
        <v>43</v>
      </c>
      <c r="B11" s="298">
        <v>0</v>
      </c>
      <c r="C11" s="298">
        <v>0</v>
      </c>
      <c r="D11" s="244">
        <f t="shared" si="0"/>
        <v>0</v>
      </c>
      <c r="E11" s="298">
        <v>2</v>
      </c>
      <c r="F11" s="298">
        <v>1</v>
      </c>
      <c r="G11" s="244">
        <f t="shared" si="1"/>
        <v>3</v>
      </c>
      <c r="H11" s="244">
        <f t="shared" si="2"/>
        <v>2</v>
      </c>
      <c r="I11" s="244">
        <f t="shared" si="3"/>
        <v>1</v>
      </c>
      <c r="J11" s="244">
        <f t="shared" si="4"/>
        <v>3</v>
      </c>
      <c r="K11" s="91" t="s">
        <v>246</v>
      </c>
    </row>
    <row r="12" spans="1:11" s="319" customFormat="1" ht="27.75" customHeight="1" thickTop="1" thickBot="1">
      <c r="A12" s="237" t="s">
        <v>133</v>
      </c>
      <c r="B12" s="220">
        <v>0</v>
      </c>
      <c r="C12" s="220">
        <v>0</v>
      </c>
      <c r="D12" s="333">
        <f t="shared" si="0"/>
        <v>0</v>
      </c>
      <c r="E12" s="220">
        <v>0</v>
      </c>
      <c r="F12" s="220">
        <v>0</v>
      </c>
      <c r="G12" s="333">
        <f t="shared" si="1"/>
        <v>0</v>
      </c>
      <c r="H12" s="333">
        <f t="shared" si="2"/>
        <v>0</v>
      </c>
      <c r="I12" s="333">
        <f t="shared" si="3"/>
        <v>0</v>
      </c>
      <c r="J12" s="219">
        <f t="shared" si="4"/>
        <v>0</v>
      </c>
      <c r="K12" s="92" t="s">
        <v>245</v>
      </c>
    </row>
    <row r="13" spans="1:11" s="319" customFormat="1" ht="27.75" customHeight="1" thickTop="1" thickBot="1">
      <c r="A13" s="248" t="s">
        <v>44</v>
      </c>
      <c r="B13" s="298">
        <v>0</v>
      </c>
      <c r="C13" s="298">
        <v>0</v>
      </c>
      <c r="D13" s="244">
        <f t="shared" si="0"/>
        <v>0</v>
      </c>
      <c r="E13" s="298">
        <v>0</v>
      </c>
      <c r="F13" s="298">
        <v>0</v>
      </c>
      <c r="G13" s="244">
        <f t="shared" si="1"/>
        <v>0</v>
      </c>
      <c r="H13" s="244">
        <f t="shared" si="2"/>
        <v>0</v>
      </c>
      <c r="I13" s="244">
        <f t="shared" si="3"/>
        <v>0</v>
      </c>
      <c r="J13" s="244">
        <f t="shared" si="4"/>
        <v>0</v>
      </c>
      <c r="K13" s="91" t="s">
        <v>244</v>
      </c>
    </row>
    <row r="14" spans="1:11" s="319" customFormat="1" ht="27.75" customHeight="1" thickTop="1" thickBot="1">
      <c r="A14" s="237" t="s">
        <v>45</v>
      </c>
      <c r="B14" s="220">
        <v>0</v>
      </c>
      <c r="C14" s="220">
        <v>0</v>
      </c>
      <c r="D14" s="333">
        <f t="shared" si="0"/>
        <v>0</v>
      </c>
      <c r="E14" s="220">
        <v>0</v>
      </c>
      <c r="F14" s="220">
        <v>0</v>
      </c>
      <c r="G14" s="333">
        <f t="shared" si="1"/>
        <v>0</v>
      </c>
      <c r="H14" s="333">
        <f t="shared" si="2"/>
        <v>0</v>
      </c>
      <c r="I14" s="333">
        <f t="shared" si="3"/>
        <v>0</v>
      </c>
      <c r="J14" s="219">
        <f t="shared" si="4"/>
        <v>0</v>
      </c>
      <c r="K14" s="92" t="s">
        <v>243</v>
      </c>
    </row>
    <row r="15" spans="1:11" s="319" customFormat="1" ht="27.75" customHeight="1" thickTop="1" thickBot="1">
      <c r="A15" s="248" t="s">
        <v>137</v>
      </c>
      <c r="B15" s="298">
        <v>0</v>
      </c>
      <c r="C15" s="298">
        <v>0</v>
      </c>
      <c r="D15" s="244">
        <f t="shared" si="0"/>
        <v>0</v>
      </c>
      <c r="E15" s="298">
        <v>0</v>
      </c>
      <c r="F15" s="298">
        <v>0</v>
      </c>
      <c r="G15" s="244">
        <f t="shared" si="1"/>
        <v>0</v>
      </c>
      <c r="H15" s="244">
        <f t="shared" si="2"/>
        <v>0</v>
      </c>
      <c r="I15" s="244">
        <f t="shared" si="3"/>
        <v>0</v>
      </c>
      <c r="J15" s="244">
        <f t="shared" si="4"/>
        <v>0</v>
      </c>
      <c r="K15" s="91" t="s">
        <v>242</v>
      </c>
    </row>
    <row r="16" spans="1:11" s="319" customFormat="1" ht="27.75" customHeight="1" thickTop="1" thickBot="1">
      <c r="A16" s="237" t="s">
        <v>241</v>
      </c>
      <c r="B16" s="220">
        <v>1</v>
      </c>
      <c r="C16" s="220">
        <v>0</v>
      </c>
      <c r="D16" s="333">
        <f t="shared" si="0"/>
        <v>1</v>
      </c>
      <c r="E16" s="220">
        <v>0</v>
      </c>
      <c r="F16" s="220">
        <v>1</v>
      </c>
      <c r="G16" s="333">
        <f t="shared" si="1"/>
        <v>1</v>
      </c>
      <c r="H16" s="333">
        <f t="shared" si="2"/>
        <v>1</v>
      </c>
      <c r="I16" s="333">
        <f t="shared" si="3"/>
        <v>1</v>
      </c>
      <c r="J16" s="219">
        <f t="shared" si="4"/>
        <v>2</v>
      </c>
      <c r="K16" s="92" t="s">
        <v>240</v>
      </c>
    </row>
    <row r="17" spans="1:11" s="319" customFormat="1" ht="27.75" customHeight="1" thickTop="1">
      <c r="A17" s="398" t="s">
        <v>138</v>
      </c>
      <c r="B17" s="397">
        <v>1</v>
      </c>
      <c r="C17" s="397">
        <v>1</v>
      </c>
      <c r="D17" s="396">
        <f t="shared" si="0"/>
        <v>2</v>
      </c>
      <c r="E17" s="397">
        <v>0</v>
      </c>
      <c r="F17" s="397">
        <v>0</v>
      </c>
      <c r="G17" s="396">
        <f t="shared" si="1"/>
        <v>0</v>
      </c>
      <c r="H17" s="396">
        <f t="shared" si="2"/>
        <v>1</v>
      </c>
      <c r="I17" s="396">
        <f t="shared" si="3"/>
        <v>1</v>
      </c>
      <c r="J17" s="396">
        <f t="shared" si="4"/>
        <v>2</v>
      </c>
      <c r="K17" s="230" t="s">
        <v>239</v>
      </c>
    </row>
    <row r="18" spans="1:11" s="319" customFormat="1" ht="30" customHeight="1">
      <c r="A18" s="395" t="s">
        <v>2</v>
      </c>
      <c r="B18" s="394">
        <f t="shared" ref="B18:J18" si="5">SUM(B9:B17)</f>
        <v>22</v>
      </c>
      <c r="C18" s="394">
        <f t="shared" si="5"/>
        <v>17</v>
      </c>
      <c r="D18" s="392">
        <f t="shared" si="5"/>
        <v>39</v>
      </c>
      <c r="E18" s="393">
        <f t="shared" si="5"/>
        <v>61</v>
      </c>
      <c r="F18" s="393">
        <f t="shared" si="5"/>
        <v>53</v>
      </c>
      <c r="G18" s="392">
        <f t="shared" si="5"/>
        <v>114</v>
      </c>
      <c r="H18" s="392">
        <f t="shared" si="5"/>
        <v>83</v>
      </c>
      <c r="I18" s="392">
        <f t="shared" si="5"/>
        <v>70</v>
      </c>
      <c r="J18" s="392">
        <f t="shared" si="5"/>
        <v>153</v>
      </c>
      <c r="K18" s="227" t="s">
        <v>1</v>
      </c>
    </row>
    <row r="19" spans="1:11" ht="24" customHeight="1">
      <c r="A19" s="315"/>
      <c r="K19" s="315"/>
    </row>
    <row r="20" spans="1:11" ht="24" customHeight="1">
      <c r="A20" s="315"/>
      <c r="K20" s="315"/>
    </row>
    <row r="21" spans="1:11" ht="24" customHeight="1">
      <c r="A21" s="315"/>
      <c r="K21" s="315"/>
    </row>
    <row r="22" spans="1:11" ht="24" customHeight="1">
      <c r="A22" s="315"/>
      <c r="K22" s="315"/>
    </row>
    <row r="23" spans="1:11" ht="29.25" customHeight="1"/>
  </sheetData>
  <mergeCells count="18"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P20" sqref="P20"/>
    </sheetView>
  </sheetViews>
  <sheetFormatPr defaultColWidth="9.140625" defaultRowHeight="12.75"/>
  <cols>
    <col min="1" max="1" width="19.140625" style="312" customWidth="1"/>
    <col min="2" max="9" width="6.7109375" style="311" customWidth="1"/>
    <col min="10" max="10" width="7.140625" style="311" customWidth="1"/>
    <col min="11" max="11" width="20" style="312" customWidth="1"/>
    <col min="12" max="16384" width="9.140625" style="311"/>
  </cols>
  <sheetData>
    <row r="1" spans="1:11" s="225" customFormat="1" ht="22.5" customHeight="1">
      <c r="A1" s="301" t="s">
        <v>457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5" customFormat="1" ht="35.25" customHeight="1">
      <c r="A3" s="647" t="s">
        <v>456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455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454</v>
      </c>
    </row>
    <row r="7" spans="1:11" ht="21.75" customHeight="1" thickBot="1">
      <c r="A7" s="585" t="s">
        <v>453</v>
      </c>
      <c r="B7" s="629" t="s">
        <v>234</v>
      </c>
      <c r="C7" s="630"/>
      <c r="D7" s="631"/>
      <c r="E7" s="629" t="s">
        <v>233</v>
      </c>
      <c r="F7" s="630"/>
      <c r="G7" s="631"/>
      <c r="H7" s="591" t="s">
        <v>444</v>
      </c>
      <c r="I7" s="592"/>
      <c r="J7" s="632"/>
      <c r="K7" s="593" t="s">
        <v>452</v>
      </c>
    </row>
    <row r="8" spans="1:11" s="335" customFormat="1" ht="18" customHeight="1" thickTop="1" thickBot="1">
      <c r="A8" s="586"/>
      <c r="B8" s="627" t="s">
        <v>451</v>
      </c>
      <c r="C8" s="627" t="s">
        <v>227</v>
      </c>
      <c r="D8" s="583" t="s">
        <v>442</v>
      </c>
      <c r="E8" s="627" t="s">
        <v>451</v>
      </c>
      <c r="F8" s="627" t="s">
        <v>227</v>
      </c>
      <c r="G8" s="583" t="s">
        <v>442</v>
      </c>
      <c r="H8" s="627" t="s">
        <v>451</v>
      </c>
      <c r="I8" s="627" t="s">
        <v>227</v>
      </c>
      <c r="J8" s="583" t="s">
        <v>450</v>
      </c>
      <c r="K8" s="594"/>
    </row>
    <row r="9" spans="1:11" s="319" customFormat="1" ht="30" customHeight="1" thickTop="1">
      <c r="A9" s="600"/>
      <c r="B9" s="628"/>
      <c r="C9" s="628"/>
      <c r="D9" s="599"/>
      <c r="E9" s="628"/>
      <c r="F9" s="628"/>
      <c r="G9" s="599"/>
      <c r="H9" s="628"/>
      <c r="I9" s="628"/>
      <c r="J9" s="599" t="s">
        <v>224</v>
      </c>
      <c r="K9" s="602"/>
    </row>
    <row r="10" spans="1:11" s="319" customFormat="1" ht="26.25" customHeight="1" thickBot="1">
      <c r="A10" s="337" t="s">
        <v>4</v>
      </c>
      <c r="B10" s="298">
        <v>4</v>
      </c>
      <c r="C10" s="298">
        <v>3</v>
      </c>
      <c r="D10" s="244">
        <f t="shared" ref="D10:D21" si="0">B10+C10</f>
        <v>7</v>
      </c>
      <c r="E10" s="298">
        <v>5</v>
      </c>
      <c r="F10" s="298">
        <v>3</v>
      </c>
      <c r="G10" s="244">
        <f t="shared" ref="G10:G21" si="1">E10+F10</f>
        <v>8</v>
      </c>
      <c r="H10" s="244">
        <f t="shared" ref="H10:H21" si="2">B10+E10</f>
        <v>9</v>
      </c>
      <c r="I10" s="244">
        <f t="shared" ref="I10:I21" si="3">C10+F10</f>
        <v>6</v>
      </c>
      <c r="J10" s="244">
        <f t="shared" ref="J10:J21" si="4">H10+I10</f>
        <v>15</v>
      </c>
      <c r="K10" s="336" t="s">
        <v>5</v>
      </c>
    </row>
    <row r="11" spans="1:11" s="319" customFormat="1" ht="26.25" customHeight="1" thickTop="1" thickBot="1">
      <c r="A11" s="328" t="s">
        <v>6</v>
      </c>
      <c r="B11" s="220">
        <v>0</v>
      </c>
      <c r="C11" s="220">
        <v>2</v>
      </c>
      <c r="D11" s="333">
        <f t="shared" si="0"/>
        <v>2</v>
      </c>
      <c r="E11" s="220">
        <v>10</v>
      </c>
      <c r="F11" s="220">
        <v>3</v>
      </c>
      <c r="G11" s="333">
        <f t="shared" si="1"/>
        <v>13</v>
      </c>
      <c r="H11" s="333">
        <f t="shared" si="2"/>
        <v>10</v>
      </c>
      <c r="I11" s="333">
        <f t="shared" si="3"/>
        <v>5</v>
      </c>
      <c r="J11" s="219">
        <f t="shared" si="4"/>
        <v>15</v>
      </c>
      <c r="K11" s="325" t="s">
        <v>7</v>
      </c>
    </row>
    <row r="12" spans="1:11" s="319" customFormat="1" ht="26.25" customHeight="1" thickTop="1" thickBot="1">
      <c r="A12" s="332" t="s">
        <v>8</v>
      </c>
      <c r="B12" s="298">
        <v>2</v>
      </c>
      <c r="C12" s="298">
        <v>4</v>
      </c>
      <c r="D12" s="244">
        <f t="shared" si="0"/>
        <v>6</v>
      </c>
      <c r="E12" s="298">
        <v>8</v>
      </c>
      <c r="F12" s="298">
        <v>5</v>
      </c>
      <c r="G12" s="244">
        <f t="shared" si="1"/>
        <v>13</v>
      </c>
      <c r="H12" s="244">
        <f t="shared" si="2"/>
        <v>10</v>
      </c>
      <c r="I12" s="244">
        <f t="shared" si="3"/>
        <v>9</v>
      </c>
      <c r="J12" s="238">
        <f t="shared" si="4"/>
        <v>19</v>
      </c>
      <c r="K12" s="329" t="s">
        <v>9</v>
      </c>
    </row>
    <row r="13" spans="1:11" s="319" customFormat="1" ht="26.25" customHeight="1" thickTop="1" thickBot="1">
      <c r="A13" s="328" t="s">
        <v>154</v>
      </c>
      <c r="B13" s="220">
        <v>2</v>
      </c>
      <c r="C13" s="220">
        <v>0</v>
      </c>
      <c r="D13" s="333">
        <f t="shared" si="0"/>
        <v>2</v>
      </c>
      <c r="E13" s="220">
        <v>1</v>
      </c>
      <c r="F13" s="220">
        <v>0</v>
      </c>
      <c r="G13" s="333">
        <f t="shared" si="1"/>
        <v>1</v>
      </c>
      <c r="H13" s="333">
        <f t="shared" si="2"/>
        <v>3</v>
      </c>
      <c r="I13" s="333">
        <f t="shared" si="3"/>
        <v>0</v>
      </c>
      <c r="J13" s="219">
        <f t="shared" si="4"/>
        <v>3</v>
      </c>
      <c r="K13" s="325" t="s">
        <v>10</v>
      </c>
    </row>
    <row r="14" spans="1:11" s="319" customFormat="1" ht="26.25" customHeight="1" thickTop="1" thickBot="1">
      <c r="A14" s="332" t="s">
        <v>11</v>
      </c>
      <c r="B14" s="298">
        <v>4</v>
      </c>
      <c r="C14" s="298">
        <v>1</v>
      </c>
      <c r="D14" s="244">
        <f t="shared" si="0"/>
        <v>5</v>
      </c>
      <c r="E14" s="298">
        <v>1</v>
      </c>
      <c r="F14" s="298">
        <v>6</v>
      </c>
      <c r="G14" s="244">
        <f t="shared" si="1"/>
        <v>7</v>
      </c>
      <c r="H14" s="244">
        <f t="shared" si="2"/>
        <v>5</v>
      </c>
      <c r="I14" s="244">
        <f t="shared" si="3"/>
        <v>7</v>
      </c>
      <c r="J14" s="238">
        <f t="shared" si="4"/>
        <v>12</v>
      </c>
      <c r="K14" s="329" t="s">
        <v>12</v>
      </c>
    </row>
    <row r="15" spans="1:11" s="319" customFormat="1" ht="26.25" customHeight="1" thickTop="1" thickBot="1">
      <c r="A15" s="328" t="s">
        <v>13</v>
      </c>
      <c r="B15" s="220">
        <v>1</v>
      </c>
      <c r="C15" s="220">
        <v>1</v>
      </c>
      <c r="D15" s="333">
        <f t="shared" si="0"/>
        <v>2</v>
      </c>
      <c r="E15" s="220">
        <v>5</v>
      </c>
      <c r="F15" s="220">
        <v>3</v>
      </c>
      <c r="G15" s="333">
        <f t="shared" si="1"/>
        <v>8</v>
      </c>
      <c r="H15" s="333">
        <f t="shared" si="2"/>
        <v>6</v>
      </c>
      <c r="I15" s="333">
        <f t="shared" si="3"/>
        <v>4</v>
      </c>
      <c r="J15" s="219">
        <f t="shared" si="4"/>
        <v>10</v>
      </c>
      <c r="K15" s="325" t="s">
        <v>14</v>
      </c>
    </row>
    <row r="16" spans="1:11" s="319" customFormat="1" ht="26.25" customHeight="1" thickTop="1" thickBot="1">
      <c r="A16" s="332" t="s">
        <v>15</v>
      </c>
      <c r="B16" s="298">
        <v>1</v>
      </c>
      <c r="C16" s="298">
        <v>1</v>
      </c>
      <c r="D16" s="244">
        <f t="shared" si="0"/>
        <v>2</v>
      </c>
      <c r="E16" s="298">
        <v>9</v>
      </c>
      <c r="F16" s="298">
        <v>6</v>
      </c>
      <c r="G16" s="244">
        <f t="shared" si="1"/>
        <v>15</v>
      </c>
      <c r="H16" s="244">
        <f t="shared" si="2"/>
        <v>10</v>
      </c>
      <c r="I16" s="244">
        <f t="shared" si="3"/>
        <v>7</v>
      </c>
      <c r="J16" s="238">
        <f t="shared" si="4"/>
        <v>17</v>
      </c>
      <c r="K16" s="329" t="s">
        <v>16</v>
      </c>
    </row>
    <row r="17" spans="1:11" s="319" customFormat="1" ht="26.25" customHeight="1" thickTop="1" thickBot="1">
      <c r="A17" s="328" t="s">
        <v>17</v>
      </c>
      <c r="B17" s="220">
        <v>1</v>
      </c>
      <c r="C17" s="220">
        <v>0</v>
      </c>
      <c r="D17" s="333">
        <f t="shared" si="0"/>
        <v>1</v>
      </c>
      <c r="E17" s="220">
        <v>3</v>
      </c>
      <c r="F17" s="220">
        <v>5</v>
      </c>
      <c r="G17" s="333">
        <f t="shared" si="1"/>
        <v>8</v>
      </c>
      <c r="H17" s="333">
        <f t="shared" si="2"/>
        <v>4</v>
      </c>
      <c r="I17" s="333">
        <f t="shared" si="3"/>
        <v>5</v>
      </c>
      <c r="J17" s="219">
        <f t="shared" si="4"/>
        <v>9</v>
      </c>
      <c r="K17" s="325" t="s">
        <v>18</v>
      </c>
    </row>
    <row r="18" spans="1:11" s="319" customFormat="1" ht="26.25" customHeight="1" thickTop="1" thickBot="1">
      <c r="A18" s="332" t="s">
        <v>19</v>
      </c>
      <c r="B18" s="298">
        <v>3</v>
      </c>
      <c r="C18" s="298">
        <v>1</v>
      </c>
      <c r="D18" s="244">
        <f t="shared" si="0"/>
        <v>4</v>
      </c>
      <c r="E18" s="298">
        <v>7</v>
      </c>
      <c r="F18" s="298">
        <v>5</v>
      </c>
      <c r="G18" s="244">
        <f t="shared" si="1"/>
        <v>12</v>
      </c>
      <c r="H18" s="244">
        <f t="shared" si="2"/>
        <v>10</v>
      </c>
      <c r="I18" s="244">
        <f t="shared" si="3"/>
        <v>6</v>
      </c>
      <c r="J18" s="238">
        <f t="shared" si="4"/>
        <v>16</v>
      </c>
      <c r="K18" s="329" t="s">
        <v>20</v>
      </c>
    </row>
    <row r="19" spans="1:11" s="319" customFormat="1" ht="26.25" customHeight="1" thickTop="1" thickBot="1">
      <c r="A19" s="328" t="s">
        <v>21</v>
      </c>
      <c r="B19" s="220">
        <v>1</v>
      </c>
      <c r="C19" s="220">
        <v>1</v>
      </c>
      <c r="D19" s="333">
        <f t="shared" si="0"/>
        <v>2</v>
      </c>
      <c r="E19" s="220">
        <v>2</v>
      </c>
      <c r="F19" s="220">
        <v>5</v>
      </c>
      <c r="G19" s="333">
        <f t="shared" si="1"/>
        <v>7</v>
      </c>
      <c r="H19" s="333">
        <f t="shared" si="2"/>
        <v>3</v>
      </c>
      <c r="I19" s="333">
        <f t="shared" si="3"/>
        <v>6</v>
      </c>
      <c r="J19" s="219">
        <f t="shared" si="4"/>
        <v>9</v>
      </c>
      <c r="K19" s="325" t="s">
        <v>22</v>
      </c>
    </row>
    <row r="20" spans="1:11" s="319" customFormat="1" ht="26.25" customHeight="1" thickTop="1" thickBot="1">
      <c r="A20" s="332" t="s">
        <v>23</v>
      </c>
      <c r="B20" s="298">
        <v>1</v>
      </c>
      <c r="C20" s="298">
        <v>0</v>
      </c>
      <c r="D20" s="244">
        <f t="shared" si="0"/>
        <v>1</v>
      </c>
      <c r="E20" s="298">
        <v>4</v>
      </c>
      <c r="F20" s="298">
        <v>6</v>
      </c>
      <c r="G20" s="244">
        <f t="shared" si="1"/>
        <v>10</v>
      </c>
      <c r="H20" s="244">
        <f t="shared" si="2"/>
        <v>5</v>
      </c>
      <c r="I20" s="244">
        <f t="shared" si="3"/>
        <v>6</v>
      </c>
      <c r="J20" s="238">
        <f t="shared" si="4"/>
        <v>11</v>
      </c>
      <c r="K20" s="329" t="s">
        <v>24</v>
      </c>
    </row>
    <row r="21" spans="1:11" s="319" customFormat="1" ht="26.25" customHeight="1" thickTop="1">
      <c r="A21" s="400" t="s">
        <v>25</v>
      </c>
      <c r="B21" s="218">
        <v>2</v>
      </c>
      <c r="C21" s="218">
        <v>3</v>
      </c>
      <c r="D21" s="392">
        <f t="shared" si="0"/>
        <v>5</v>
      </c>
      <c r="E21" s="218">
        <v>6</v>
      </c>
      <c r="F21" s="218">
        <v>6</v>
      </c>
      <c r="G21" s="392">
        <f t="shared" si="1"/>
        <v>12</v>
      </c>
      <c r="H21" s="392">
        <f t="shared" si="2"/>
        <v>8</v>
      </c>
      <c r="I21" s="392">
        <f t="shared" si="3"/>
        <v>9</v>
      </c>
      <c r="J21" s="217">
        <f t="shared" si="4"/>
        <v>17</v>
      </c>
      <c r="K21" s="399" t="s">
        <v>26</v>
      </c>
    </row>
    <row r="22" spans="1:11" s="319" customFormat="1" ht="30" customHeight="1">
      <c r="A22" s="345" t="s">
        <v>2</v>
      </c>
      <c r="B22" s="344">
        <f t="shared" ref="B22:J22" si="5">SUM(B10:B21)</f>
        <v>22</v>
      </c>
      <c r="C22" s="344">
        <f t="shared" si="5"/>
        <v>17</v>
      </c>
      <c r="D22" s="344">
        <f t="shared" si="5"/>
        <v>39</v>
      </c>
      <c r="E22" s="344">
        <f t="shared" si="5"/>
        <v>61</v>
      </c>
      <c r="F22" s="344">
        <f t="shared" si="5"/>
        <v>53</v>
      </c>
      <c r="G22" s="344">
        <f t="shared" si="5"/>
        <v>114</v>
      </c>
      <c r="H22" s="344">
        <f t="shared" si="5"/>
        <v>83</v>
      </c>
      <c r="I22" s="344">
        <f t="shared" si="5"/>
        <v>70</v>
      </c>
      <c r="J22" s="344">
        <f t="shared" si="5"/>
        <v>153</v>
      </c>
      <c r="K22" s="343" t="s">
        <v>3</v>
      </c>
    </row>
    <row r="23" spans="1:11" ht="24" customHeight="1">
      <c r="A23" s="315"/>
      <c r="K23" s="315"/>
    </row>
    <row r="24" spans="1:11" ht="24" customHeight="1">
      <c r="A24" s="315"/>
      <c r="K24" s="315"/>
    </row>
    <row r="25" spans="1:11" ht="24" customHeight="1">
      <c r="A25" s="315"/>
      <c r="K25" s="315"/>
    </row>
    <row r="26" spans="1:11" ht="24" customHeight="1">
      <c r="A26" s="315"/>
      <c r="K26" s="315"/>
    </row>
    <row r="27" spans="1:11" ht="24" customHeight="1">
      <c r="A27" s="315"/>
      <c r="K27" s="315"/>
    </row>
    <row r="28" spans="1:11" ht="29.25" customHeight="1"/>
  </sheetData>
  <mergeCells count="17">
    <mergeCell ref="F8:F9"/>
    <mergeCell ref="G8:G9"/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  <mergeCell ref="E8:E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view="pageBreakPreview" topLeftCell="A16" zoomScaleNormal="100" workbookViewId="0">
      <selection activeCell="P20" sqref="P20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564" t="s">
        <v>476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5" customFormat="1" ht="18">
      <c r="A3" s="648" t="s">
        <v>475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1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9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474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473</v>
      </c>
    </row>
    <row r="7" spans="1:11" ht="21.75" customHeight="1" thickBot="1">
      <c r="A7" s="585" t="s">
        <v>472</v>
      </c>
      <c r="B7" s="629" t="s">
        <v>234</v>
      </c>
      <c r="C7" s="630"/>
      <c r="D7" s="631"/>
      <c r="E7" s="629" t="s">
        <v>233</v>
      </c>
      <c r="F7" s="630"/>
      <c r="G7" s="631"/>
      <c r="H7" s="591" t="s">
        <v>444</v>
      </c>
      <c r="I7" s="592"/>
      <c r="J7" s="632"/>
      <c r="K7" s="593" t="s">
        <v>471</v>
      </c>
    </row>
    <row r="8" spans="1:11" s="335" customFormat="1" ht="18" customHeight="1" thickTop="1" thickBot="1">
      <c r="A8" s="586"/>
      <c r="B8" s="627" t="s">
        <v>252</v>
      </c>
      <c r="C8" s="627" t="s">
        <v>250</v>
      </c>
      <c r="D8" s="583" t="s">
        <v>470</v>
      </c>
      <c r="E8" s="627" t="s">
        <v>252</v>
      </c>
      <c r="F8" s="627" t="s">
        <v>250</v>
      </c>
      <c r="G8" s="583" t="s">
        <v>470</v>
      </c>
      <c r="H8" s="627" t="s">
        <v>252</v>
      </c>
      <c r="I8" s="627" t="s">
        <v>250</v>
      </c>
      <c r="J8" s="583" t="s">
        <v>225</v>
      </c>
      <c r="K8" s="594"/>
    </row>
    <row r="9" spans="1:11" s="319" customFormat="1" ht="12" customHeight="1" thickTop="1">
      <c r="A9" s="600"/>
      <c r="B9" s="628"/>
      <c r="C9" s="628"/>
      <c r="D9" s="599" t="s">
        <v>224</v>
      </c>
      <c r="E9" s="628"/>
      <c r="F9" s="628"/>
      <c r="G9" s="599" t="s">
        <v>224</v>
      </c>
      <c r="H9" s="628"/>
      <c r="I9" s="628"/>
      <c r="J9" s="599" t="s">
        <v>224</v>
      </c>
      <c r="K9" s="602"/>
    </row>
    <row r="10" spans="1:11" s="319" customFormat="1" ht="16.5" thickBot="1">
      <c r="A10" s="421" t="s">
        <v>469</v>
      </c>
      <c r="B10" s="420"/>
      <c r="C10" s="420"/>
      <c r="D10" s="244"/>
      <c r="E10" s="420"/>
      <c r="F10" s="420"/>
      <c r="G10" s="244"/>
      <c r="H10" s="244"/>
      <c r="I10" s="244"/>
      <c r="J10" s="244"/>
      <c r="K10" s="419" t="s">
        <v>468</v>
      </c>
    </row>
    <row r="11" spans="1:11" s="319" customFormat="1" ht="14.25" thickTop="1" thickBot="1">
      <c r="A11" s="418" t="s">
        <v>467</v>
      </c>
      <c r="B11" s="220">
        <v>0</v>
      </c>
      <c r="C11" s="220">
        <v>0</v>
      </c>
      <c r="D11" s="219">
        <f t="shared" ref="D11:D22" si="0">B11+C11</f>
        <v>0</v>
      </c>
      <c r="E11" s="220">
        <v>0</v>
      </c>
      <c r="F11" s="220">
        <v>0</v>
      </c>
      <c r="G11" s="219">
        <f t="shared" ref="G11:G22" si="1">E11+F11</f>
        <v>0</v>
      </c>
      <c r="H11" s="219">
        <f t="shared" ref="H11:I22" si="2">B11+E11</f>
        <v>0</v>
      </c>
      <c r="I11" s="219">
        <f t="shared" si="2"/>
        <v>0</v>
      </c>
      <c r="J11" s="219">
        <f t="shared" ref="J11:J22" si="3">H11+I11</f>
        <v>0</v>
      </c>
      <c r="K11" s="417" t="s">
        <v>466</v>
      </c>
    </row>
    <row r="12" spans="1:11" s="319" customFormat="1" ht="17.25" thickTop="1" thickBot="1">
      <c r="A12" s="416">
        <v>1</v>
      </c>
      <c r="B12" s="291">
        <v>11</v>
      </c>
      <c r="C12" s="291">
        <v>11</v>
      </c>
      <c r="D12" s="238">
        <f t="shared" si="0"/>
        <v>22</v>
      </c>
      <c r="E12" s="291">
        <v>23</v>
      </c>
      <c r="F12" s="291">
        <v>23</v>
      </c>
      <c r="G12" s="238">
        <f t="shared" si="1"/>
        <v>46</v>
      </c>
      <c r="H12" s="238">
        <f t="shared" si="2"/>
        <v>34</v>
      </c>
      <c r="I12" s="238">
        <f t="shared" si="2"/>
        <v>34</v>
      </c>
      <c r="J12" s="238">
        <f t="shared" si="3"/>
        <v>68</v>
      </c>
      <c r="K12" s="406">
        <v>1</v>
      </c>
    </row>
    <row r="13" spans="1:11" s="319" customFormat="1" ht="17.25" thickTop="1" thickBot="1">
      <c r="A13" s="410">
        <v>2</v>
      </c>
      <c r="B13" s="220">
        <v>0</v>
      </c>
      <c r="C13" s="220">
        <v>0</v>
      </c>
      <c r="D13" s="219">
        <f t="shared" si="0"/>
        <v>0</v>
      </c>
      <c r="E13" s="220">
        <v>0</v>
      </c>
      <c r="F13" s="220">
        <v>4</v>
      </c>
      <c r="G13" s="219">
        <f t="shared" si="1"/>
        <v>4</v>
      </c>
      <c r="H13" s="219">
        <f t="shared" si="2"/>
        <v>0</v>
      </c>
      <c r="I13" s="219">
        <f t="shared" si="2"/>
        <v>4</v>
      </c>
      <c r="J13" s="219">
        <f t="shared" si="3"/>
        <v>4</v>
      </c>
      <c r="K13" s="409">
        <v>2</v>
      </c>
    </row>
    <row r="14" spans="1:11" s="319" customFormat="1" ht="17.25" thickTop="1" thickBot="1">
      <c r="A14" s="416">
        <v>3</v>
      </c>
      <c r="B14" s="291">
        <v>0</v>
      </c>
      <c r="C14" s="291">
        <v>1</v>
      </c>
      <c r="D14" s="238">
        <f t="shared" si="0"/>
        <v>1</v>
      </c>
      <c r="E14" s="291">
        <v>0</v>
      </c>
      <c r="F14" s="291">
        <v>1</v>
      </c>
      <c r="G14" s="238">
        <f t="shared" si="1"/>
        <v>1</v>
      </c>
      <c r="H14" s="238">
        <f t="shared" si="2"/>
        <v>0</v>
      </c>
      <c r="I14" s="238">
        <f t="shared" si="2"/>
        <v>2</v>
      </c>
      <c r="J14" s="238">
        <f t="shared" si="3"/>
        <v>2</v>
      </c>
      <c r="K14" s="406">
        <v>3</v>
      </c>
    </row>
    <row r="15" spans="1:11" s="319" customFormat="1" ht="17.25" thickTop="1" thickBot="1">
      <c r="A15" s="410">
        <v>4</v>
      </c>
      <c r="B15" s="220">
        <v>1</v>
      </c>
      <c r="C15" s="220">
        <v>0</v>
      </c>
      <c r="D15" s="219">
        <f t="shared" si="0"/>
        <v>1</v>
      </c>
      <c r="E15" s="220">
        <v>1</v>
      </c>
      <c r="F15" s="220">
        <v>2</v>
      </c>
      <c r="G15" s="219">
        <f t="shared" si="1"/>
        <v>3</v>
      </c>
      <c r="H15" s="219">
        <f t="shared" si="2"/>
        <v>2</v>
      </c>
      <c r="I15" s="219">
        <f t="shared" si="2"/>
        <v>2</v>
      </c>
      <c r="J15" s="219">
        <f t="shared" si="3"/>
        <v>4</v>
      </c>
      <c r="K15" s="409">
        <v>4</v>
      </c>
    </row>
    <row r="16" spans="1:11" s="319" customFormat="1" ht="17.25" thickTop="1" thickBot="1">
      <c r="A16" s="416">
        <v>5</v>
      </c>
      <c r="B16" s="291">
        <v>1</v>
      </c>
      <c r="C16" s="291">
        <v>1</v>
      </c>
      <c r="D16" s="238">
        <f t="shared" si="0"/>
        <v>2</v>
      </c>
      <c r="E16" s="291">
        <v>0</v>
      </c>
      <c r="F16" s="291">
        <v>1</v>
      </c>
      <c r="G16" s="238">
        <f t="shared" si="1"/>
        <v>1</v>
      </c>
      <c r="H16" s="238">
        <f t="shared" si="2"/>
        <v>1</v>
      </c>
      <c r="I16" s="238">
        <f t="shared" si="2"/>
        <v>2</v>
      </c>
      <c r="J16" s="238">
        <f t="shared" si="3"/>
        <v>3</v>
      </c>
      <c r="K16" s="406">
        <v>5</v>
      </c>
    </row>
    <row r="17" spans="1:11" s="319" customFormat="1" ht="17.25" thickTop="1" thickBot="1">
      <c r="A17" s="410">
        <v>6</v>
      </c>
      <c r="B17" s="220">
        <v>0</v>
      </c>
      <c r="C17" s="220">
        <v>0</v>
      </c>
      <c r="D17" s="219">
        <f t="shared" si="0"/>
        <v>0</v>
      </c>
      <c r="E17" s="220">
        <v>1</v>
      </c>
      <c r="F17" s="220">
        <v>0</v>
      </c>
      <c r="G17" s="219">
        <f t="shared" si="1"/>
        <v>1</v>
      </c>
      <c r="H17" s="219">
        <f t="shared" si="2"/>
        <v>1</v>
      </c>
      <c r="I17" s="219">
        <f t="shared" si="2"/>
        <v>0</v>
      </c>
      <c r="J17" s="219">
        <f t="shared" si="3"/>
        <v>1</v>
      </c>
      <c r="K17" s="409">
        <v>6</v>
      </c>
    </row>
    <row r="18" spans="1:11" s="319" customFormat="1" ht="17.25" thickTop="1" thickBot="1">
      <c r="A18" s="416" t="s">
        <v>465</v>
      </c>
      <c r="B18" s="291">
        <v>1</v>
      </c>
      <c r="C18" s="291">
        <v>2</v>
      </c>
      <c r="D18" s="238">
        <f t="shared" si="0"/>
        <v>3</v>
      </c>
      <c r="E18" s="291">
        <v>3</v>
      </c>
      <c r="F18" s="291">
        <v>3</v>
      </c>
      <c r="G18" s="238">
        <f t="shared" si="1"/>
        <v>6</v>
      </c>
      <c r="H18" s="238">
        <f t="shared" si="2"/>
        <v>4</v>
      </c>
      <c r="I18" s="238">
        <f t="shared" si="2"/>
        <v>5</v>
      </c>
      <c r="J18" s="238">
        <f t="shared" si="3"/>
        <v>9</v>
      </c>
      <c r="K18" s="406" t="s">
        <v>465</v>
      </c>
    </row>
    <row r="19" spans="1:11" s="319" customFormat="1" ht="17.25" thickTop="1" thickBot="1">
      <c r="A19" s="410" t="s">
        <v>464</v>
      </c>
      <c r="B19" s="220">
        <v>2</v>
      </c>
      <c r="C19" s="220">
        <v>0</v>
      </c>
      <c r="D19" s="219">
        <f t="shared" si="0"/>
        <v>2</v>
      </c>
      <c r="E19" s="220">
        <v>0</v>
      </c>
      <c r="F19" s="220">
        <v>1</v>
      </c>
      <c r="G19" s="219">
        <f t="shared" si="1"/>
        <v>1</v>
      </c>
      <c r="H19" s="219">
        <f t="shared" si="2"/>
        <v>2</v>
      </c>
      <c r="I19" s="219">
        <f t="shared" si="2"/>
        <v>1</v>
      </c>
      <c r="J19" s="219">
        <f t="shared" si="3"/>
        <v>3</v>
      </c>
      <c r="K19" s="409" t="s">
        <v>464</v>
      </c>
    </row>
    <row r="20" spans="1:11" s="319" customFormat="1" ht="17.25" thickTop="1" thickBot="1">
      <c r="A20" s="416" t="s">
        <v>463</v>
      </c>
      <c r="B20" s="291">
        <v>0</v>
      </c>
      <c r="C20" s="291">
        <v>0</v>
      </c>
      <c r="D20" s="238">
        <f t="shared" si="0"/>
        <v>0</v>
      </c>
      <c r="E20" s="291">
        <v>3</v>
      </c>
      <c r="F20" s="291">
        <v>1</v>
      </c>
      <c r="G20" s="238">
        <f t="shared" si="1"/>
        <v>4</v>
      </c>
      <c r="H20" s="238">
        <f t="shared" si="2"/>
        <v>3</v>
      </c>
      <c r="I20" s="238">
        <f t="shared" si="2"/>
        <v>1</v>
      </c>
      <c r="J20" s="238">
        <f t="shared" si="3"/>
        <v>4</v>
      </c>
      <c r="K20" s="406" t="s">
        <v>463</v>
      </c>
    </row>
    <row r="21" spans="1:11" s="319" customFormat="1" ht="17.25" thickTop="1" thickBot="1">
      <c r="A21" s="410" t="s">
        <v>462</v>
      </c>
      <c r="B21" s="286">
        <v>0</v>
      </c>
      <c r="C21" s="286">
        <v>0</v>
      </c>
      <c r="D21" s="219">
        <f t="shared" si="0"/>
        <v>0</v>
      </c>
      <c r="E21" s="286">
        <v>0</v>
      </c>
      <c r="F21" s="286">
        <v>0</v>
      </c>
      <c r="G21" s="219">
        <f t="shared" si="1"/>
        <v>0</v>
      </c>
      <c r="H21" s="219">
        <f t="shared" si="2"/>
        <v>0</v>
      </c>
      <c r="I21" s="219">
        <f t="shared" si="2"/>
        <v>0</v>
      </c>
      <c r="J21" s="219">
        <f t="shared" si="3"/>
        <v>0</v>
      </c>
      <c r="K21" s="409" t="s">
        <v>462</v>
      </c>
    </row>
    <row r="22" spans="1:11" s="414" customFormat="1" ht="17.25" thickTop="1" thickBot="1">
      <c r="A22" s="416" t="s">
        <v>33</v>
      </c>
      <c r="B22" s="415">
        <v>0</v>
      </c>
      <c r="C22" s="415">
        <v>0</v>
      </c>
      <c r="D22" s="238">
        <f t="shared" si="0"/>
        <v>0</v>
      </c>
      <c r="E22" s="415">
        <v>0</v>
      </c>
      <c r="F22" s="415">
        <v>0</v>
      </c>
      <c r="G22" s="238">
        <f t="shared" si="1"/>
        <v>0</v>
      </c>
      <c r="H22" s="238">
        <f t="shared" si="2"/>
        <v>0</v>
      </c>
      <c r="I22" s="238">
        <f t="shared" si="2"/>
        <v>0</v>
      </c>
      <c r="J22" s="238">
        <f t="shared" si="3"/>
        <v>0</v>
      </c>
      <c r="K22" s="406" t="s">
        <v>34</v>
      </c>
    </row>
    <row r="23" spans="1:11" s="319" customFormat="1" ht="17.25" thickTop="1" thickBot="1">
      <c r="A23" s="413" t="s">
        <v>461</v>
      </c>
      <c r="B23" s="412"/>
      <c r="C23" s="412"/>
      <c r="D23" s="219"/>
      <c r="E23" s="412"/>
      <c r="F23" s="412"/>
      <c r="G23" s="219"/>
      <c r="H23" s="219"/>
      <c r="I23" s="219"/>
      <c r="J23" s="219"/>
      <c r="K23" s="411" t="s">
        <v>460</v>
      </c>
    </row>
    <row r="24" spans="1:11" s="319" customFormat="1" ht="17.25" thickTop="1" thickBot="1">
      <c r="A24" s="408">
        <v>1</v>
      </c>
      <c r="B24" s="291">
        <v>3</v>
      </c>
      <c r="C24" s="291">
        <v>0</v>
      </c>
      <c r="D24" s="238">
        <f t="shared" ref="D24:D35" si="4">B24+C24</f>
        <v>3</v>
      </c>
      <c r="E24" s="291">
        <v>8</v>
      </c>
      <c r="F24" s="291">
        <v>5</v>
      </c>
      <c r="G24" s="238">
        <f t="shared" ref="G24:G35" si="5">E24+F24</f>
        <v>13</v>
      </c>
      <c r="H24" s="238">
        <f t="shared" ref="H24:I35" si="6">B24+E24</f>
        <v>11</v>
      </c>
      <c r="I24" s="238">
        <f t="shared" si="6"/>
        <v>5</v>
      </c>
      <c r="J24" s="238">
        <f t="shared" ref="J24:J35" si="7">H24+I24</f>
        <v>16</v>
      </c>
      <c r="K24" s="406">
        <v>1</v>
      </c>
    </row>
    <row r="25" spans="1:11" s="319" customFormat="1" ht="17.25" thickTop="1" thickBot="1">
      <c r="A25" s="410">
        <v>2</v>
      </c>
      <c r="B25" s="220">
        <v>0</v>
      </c>
      <c r="C25" s="220">
        <v>0</v>
      </c>
      <c r="D25" s="219">
        <f t="shared" si="4"/>
        <v>0</v>
      </c>
      <c r="E25" s="220">
        <v>3</v>
      </c>
      <c r="F25" s="220">
        <v>2</v>
      </c>
      <c r="G25" s="219">
        <f t="shared" si="5"/>
        <v>5</v>
      </c>
      <c r="H25" s="219">
        <f t="shared" si="6"/>
        <v>3</v>
      </c>
      <c r="I25" s="219">
        <f t="shared" si="6"/>
        <v>2</v>
      </c>
      <c r="J25" s="219">
        <f t="shared" si="7"/>
        <v>5</v>
      </c>
      <c r="K25" s="409">
        <v>2</v>
      </c>
    </row>
    <row r="26" spans="1:11" s="319" customFormat="1" ht="17.25" thickTop="1" thickBot="1">
      <c r="A26" s="408">
        <v>3</v>
      </c>
      <c r="B26" s="407">
        <v>1</v>
      </c>
      <c r="C26" s="291">
        <v>1</v>
      </c>
      <c r="D26" s="238">
        <f t="shared" si="4"/>
        <v>2</v>
      </c>
      <c r="E26" s="291">
        <v>4</v>
      </c>
      <c r="F26" s="291">
        <v>1</v>
      </c>
      <c r="G26" s="238">
        <f t="shared" si="5"/>
        <v>5</v>
      </c>
      <c r="H26" s="238">
        <f t="shared" si="6"/>
        <v>5</v>
      </c>
      <c r="I26" s="238">
        <f t="shared" si="6"/>
        <v>2</v>
      </c>
      <c r="J26" s="238">
        <f t="shared" si="7"/>
        <v>7</v>
      </c>
      <c r="K26" s="406">
        <v>3</v>
      </c>
    </row>
    <row r="27" spans="1:11" s="319" customFormat="1" ht="17.25" thickTop="1" thickBot="1">
      <c r="A27" s="410">
        <v>4</v>
      </c>
      <c r="B27" s="220">
        <v>0</v>
      </c>
      <c r="C27" s="220">
        <v>0</v>
      </c>
      <c r="D27" s="219">
        <f t="shared" si="4"/>
        <v>0</v>
      </c>
      <c r="E27" s="220">
        <v>2</v>
      </c>
      <c r="F27" s="220">
        <v>0</v>
      </c>
      <c r="G27" s="219">
        <f t="shared" si="5"/>
        <v>2</v>
      </c>
      <c r="H27" s="219">
        <f t="shared" si="6"/>
        <v>2</v>
      </c>
      <c r="I27" s="219">
        <f t="shared" si="6"/>
        <v>0</v>
      </c>
      <c r="J27" s="219">
        <f t="shared" si="7"/>
        <v>2</v>
      </c>
      <c r="K27" s="409">
        <v>4</v>
      </c>
    </row>
    <row r="28" spans="1:11" s="319" customFormat="1" ht="17.25" thickTop="1" thickBot="1">
      <c r="A28" s="408">
        <v>5</v>
      </c>
      <c r="B28" s="291">
        <v>0</v>
      </c>
      <c r="C28" s="291">
        <v>0</v>
      </c>
      <c r="D28" s="238">
        <f t="shared" si="4"/>
        <v>0</v>
      </c>
      <c r="E28" s="291">
        <v>3</v>
      </c>
      <c r="F28" s="291">
        <v>4</v>
      </c>
      <c r="G28" s="238">
        <f t="shared" si="5"/>
        <v>7</v>
      </c>
      <c r="H28" s="238">
        <f t="shared" si="6"/>
        <v>3</v>
      </c>
      <c r="I28" s="238">
        <f t="shared" si="6"/>
        <v>4</v>
      </c>
      <c r="J28" s="238">
        <f t="shared" si="7"/>
        <v>7</v>
      </c>
      <c r="K28" s="406">
        <v>5</v>
      </c>
    </row>
    <row r="29" spans="1:11" s="319" customFormat="1" ht="17.25" thickTop="1" thickBot="1">
      <c r="A29" s="410">
        <v>6</v>
      </c>
      <c r="B29" s="220">
        <v>1</v>
      </c>
      <c r="C29" s="220">
        <v>1</v>
      </c>
      <c r="D29" s="219">
        <f t="shared" si="4"/>
        <v>2</v>
      </c>
      <c r="E29" s="220">
        <v>1</v>
      </c>
      <c r="F29" s="220">
        <v>2</v>
      </c>
      <c r="G29" s="219">
        <f t="shared" si="5"/>
        <v>3</v>
      </c>
      <c r="H29" s="219">
        <f t="shared" si="6"/>
        <v>2</v>
      </c>
      <c r="I29" s="219">
        <f t="shared" si="6"/>
        <v>3</v>
      </c>
      <c r="J29" s="219">
        <f t="shared" si="7"/>
        <v>5</v>
      </c>
      <c r="K29" s="409">
        <v>6</v>
      </c>
    </row>
    <row r="30" spans="1:11" s="319" customFormat="1" ht="17.25" thickTop="1" thickBot="1">
      <c r="A30" s="408">
        <v>7</v>
      </c>
      <c r="B30" s="407">
        <v>1</v>
      </c>
      <c r="C30" s="291">
        <v>0</v>
      </c>
      <c r="D30" s="238">
        <f t="shared" si="4"/>
        <v>1</v>
      </c>
      <c r="E30" s="291">
        <v>3</v>
      </c>
      <c r="F30" s="291">
        <v>0</v>
      </c>
      <c r="G30" s="238">
        <f t="shared" si="5"/>
        <v>3</v>
      </c>
      <c r="H30" s="238">
        <f t="shared" si="6"/>
        <v>4</v>
      </c>
      <c r="I30" s="238">
        <f t="shared" si="6"/>
        <v>0</v>
      </c>
      <c r="J30" s="238">
        <f t="shared" si="7"/>
        <v>4</v>
      </c>
      <c r="K30" s="406">
        <v>7</v>
      </c>
    </row>
    <row r="31" spans="1:11" s="319" customFormat="1" ht="17.25" thickTop="1" thickBot="1">
      <c r="A31" s="410">
        <v>8</v>
      </c>
      <c r="B31" s="220">
        <v>0</v>
      </c>
      <c r="C31" s="220">
        <v>0</v>
      </c>
      <c r="D31" s="219">
        <f t="shared" si="4"/>
        <v>0</v>
      </c>
      <c r="E31" s="220">
        <v>3</v>
      </c>
      <c r="F31" s="220">
        <v>2</v>
      </c>
      <c r="G31" s="219">
        <f t="shared" si="5"/>
        <v>5</v>
      </c>
      <c r="H31" s="219">
        <f t="shared" si="6"/>
        <v>3</v>
      </c>
      <c r="I31" s="219">
        <f t="shared" si="6"/>
        <v>2</v>
      </c>
      <c r="J31" s="219">
        <f t="shared" si="7"/>
        <v>5</v>
      </c>
      <c r="K31" s="409">
        <v>8</v>
      </c>
    </row>
    <row r="32" spans="1:11" s="319" customFormat="1" ht="17.25" thickTop="1" thickBot="1">
      <c r="A32" s="408">
        <v>9</v>
      </c>
      <c r="B32" s="291">
        <v>0</v>
      </c>
      <c r="C32" s="291">
        <v>0</v>
      </c>
      <c r="D32" s="238">
        <f t="shared" si="4"/>
        <v>0</v>
      </c>
      <c r="E32" s="291">
        <v>1</v>
      </c>
      <c r="F32" s="291">
        <v>1</v>
      </c>
      <c r="G32" s="238">
        <f t="shared" si="5"/>
        <v>2</v>
      </c>
      <c r="H32" s="238">
        <f t="shared" si="6"/>
        <v>1</v>
      </c>
      <c r="I32" s="238">
        <f t="shared" si="6"/>
        <v>1</v>
      </c>
      <c r="J32" s="238">
        <f t="shared" si="7"/>
        <v>2</v>
      </c>
      <c r="K32" s="406">
        <v>9</v>
      </c>
    </row>
    <row r="33" spans="1:11" s="319" customFormat="1" ht="17.25" thickTop="1" thickBot="1">
      <c r="A33" s="410">
        <v>10</v>
      </c>
      <c r="B33" s="220">
        <v>0</v>
      </c>
      <c r="C33" s="220">
        <v>0</v>
      </c>
      <c r="D33" s="219">
        <f t="shared" si="4"/>
        <v>0</v>
      </c>
      <c r="E33" s="220">
        <v>0</v>
      </c>
      <c r="F33" s="220">
        <v>0</v>
      </c>
      <c r="G33" s="219">
        <f t="shared" si="5"/>
        <v>0</v>
      </c>
      <c r="H33" s="219">
        <f t="shared" si="6"/>
        <v>0</v>
      </c>
      <c r="I33" s="219">
        <f t="shared" si="6"/>
        <v>0</v>
      </c>
      <c r="J33" s="219">
        <f t="shared" si="7"/>
        <v>0</v>
      </c>
      <c r="K33" s="409">
        <v>10</v>
      </c>
    </row>
    <row r="34" spans="1:11" s="319" customFormat="1" ht="17.25" thickTop="1" thickBot="1">
      <c r="A34" s="408" t="s">
        <v>459</v>
      </c>
      <c r="B34" s="407">
        <v>0</v>
      </c>
      <c r="C34" s="291">
        <v>0</v>
      </c>
      <c r="D34" s="238">
        <f t="shared" si="4"/>
        <v>0</v>
      </c>
      <c r="E34" s="291">
        <v>2</v>
      </c>
      <c r="F34" s="291">
        <v>0</v>
      </c>
      <c r="G34" s="238">
        <f t="shared" si="5"/>
        <v>2</v>
      </c>
      <c r="H34" s="238">
        <f t="shared" si="6"/>
        <v>2</v>
      </c>
      <c r="I34" s="238">
        <f t="shared" si="6"/>
        <v>0</v>
      </c>
      <c r="J34" s="238">
        <f t="shared" si="7"/>
        <v>2</v>
      </c>
      <c r="K34" s="406" t="s">
        <v>458</v>
      </c>
    </row>
    <row r="35" spans="1:11" s="319" customFormat="1" ht="13.5" thickTop="1">
      <c r="A35" s="405" t="s">
        <v>33</v>
      </c>
      <c r="B35" s="218">
        <v>0</v>
      </c>
      <c r="C35" s="218">
        <v>0</v>
      </c>
      <c r="D35" s="217">
        <f t="shared" si="4"/>
        <v>0</v>
      </c>
      <c r="E35" s="218">
        <v>0</v>
      </c>
      <c r="F35" s="218">
        <v>0</v>
      </c>
      <c r="G35" s="217">
        <f t="shared" si="5"/>
        <v>0</v>
      </c>
      <c r="H35" s="217">
        <f t="shared" si="6"/>
        <v>0</v>
      </c>
      <c r="I35" s="217">
        <f t="shared" si="6"/>
        <v>0</v>
      </c>
      <c r="J35" s="217">
        <f t="shared" si="7"/>
        <v>0</v>
      </c>
      <c r="K35" s="404" t="s">
        <v>34</v>
      </c>
    </row>
    <row r="36" spans="1:11" s="319" customFormat="1" ht="25.5" customHeight="1">
      <c r="A36" s="403" t="s">
        <v>0</v>
      </c>
      <c r="B36" s="402">
        <f t="shared" ref="B36:J36" si="8">SUM(B10:B35)</f>
        <v>22</v>
      </c>
      <c r="C36" s="402">
        <f t="shared" si="8"/>
        <v>17</v>
      </c>
      <c r="D36" s="402">
        <f t="shared" si="8"/>
        <v>39</v>
      </c>
      <c r="E36" s="402">
        <f t="shared" si="8"/>
        <v>61</v>
      </c>
      <c r="F36" s="402">
        <f t="shared" si="8"/>
        <v>53</v>
      </c>
      <c r="G36" s="402">
        <f t="shared" si="8"/>
        <v>114</v>
      </c>
      <c r="H36" s="402">
        <f t="shared" si="8"/>
        <v>83</v>
      </c>
      <c r="I36" s="402">
        <f t="shared" si="8"/>
        <v>70</v>
      </c>
      <c r="J36" s="402">
        <f t="shared" si="8"/>
        <v>153</v>
      </c>
      <c r="K36" s="401" t="s">
        <v>1</v>
      </c>
    </row>
    <row r="37" spans="1:11" ht="24" customHeight="1">
      <c r="A37" s="315"/>
      <c r="K37" s="315"/>
    </row>
    <row r="38" spans="1:11" ht="24" customHeight="1">
      <c r="A38" s="315"/>
      <c r="K38" s="315"/>
    </row>
    <row r="39" spans="1:11" ht="24" customHeight="1">
      <c r="A39" s="315"/>
      <c r="K39" s="315"/>
    </row>
    <row r="40" spans="1:11" ht="24" customHeight="1">
      <c r="A40" s="315"/>
      <c r="K40" s="315"/>
    </row>
    <row r="41" spans="1:11" ht="29.25" customHeight="1"/>
  </sheetData>
  <mergeCells count="18"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Normal="100" zoomScaleSheetLayoutView="100" workbookViewId="0">
      <selection activeCell="G27" sqref="G27"/>
    </sheetView>
  </sheetViews>
  <sheetFormatPr defaultColWidth="9.140625"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11" customFormat="1" ht="24" customHeight="1">
      <c r="A1" s="564" t="s">
        <v>40</v>
      </c>
      <c r="B1" s="564"/>
      <c r="C1" s="564"/>
      <c r="D1" s="564"/>
      <c r="E1" s="564"/>
      <c r="F1" s="564"/>
      <c r="G1" s="564"/>
      <c r="H1" s="564"/>
    </row>
    <row r="2" spans="1:8" s="11" customFormat="1" ht="18">
      <c r="A2" s="565" t="s">
        <v>578</v>
      </c>
      <c r="B2" s="565"/>
      <c r="C2" s="565"/>
      <c r="D2" s="565"/>
      <c r="E2" s="565"/>
      <c r="F2" s="565"/>
      <c r="G2" s="565"/>
      <c r="H2" s="565"/>
    </row>
    <row r="3" spans="1:8" s="12" customFormat="1" ht="15.75">
      <c r="A3" s="648" t="s">
        <v>41</v>
      </c>
      <c r="B3" s="648"/>
      <c r="C3" s="648"/>
      <c r="D3" s="648"/>
      <c r="E3" s="648"/>
      <c r="F3" s="648"/>
      <c r="G3" s="648"/>
      <c r="H3" s="648"/>
    </row>
    <row r="4" spans="1:8" s="12" customFormat="1" ht="15.75">
      <c r="A4" s="567" t="s">
        <v>578</v>
      </c>
      <c r="B4" s="567"/>
      <c r="C4" s="567"/>
      <c r="D4" s="567"/>
      <c r="E4" s="567"/>
      <c r="F4" s="567"/>
      <c r="G4" s="567"/>
      <c r="H4" s="567"/>
    </row>
    <row r="5" spans="1:8" s="12" customFormat="1" ht="15.75">
      <c r="A5" s="51"/>
      <c r="B5" s="51"/>
      <c r="C5" s="51"/>
      <c r="D5" s="51"/>
      <c r="E5" s="51"/>
      <c r="F5" s="51"/>
      <c r="G5" s="51"/>
      <c r="H5" s="51"/>
    </row>
    <row r="6" spans="1:8" ht="15.75">
      <c r="A6" s="52" t="s">
        <v>165</v>
      </c>
      <c r="B6" s="53"/>
      <c r="C6" s="53"/>
      <c r="D6" s="53"/>
      <c r="E6" s="53"/>
      <c r="F6" s="53"/>
      <c r="G6" s="53"/>
      <c r="H6" s="54" t="s">
        <v>146</v>
      </c>
    </row>
    <row r="7" spans="1:8" ht="21.75" customHeight="1" thickBot="1">
      <c r="A7" s="652" t="s">
        <v>123</v>
      </c>
      <c r="B7" s="649" t="s">
        <v>506</v>
      </c>
      <c r="C7" s="649"/>
      <c r="D7" s="649"/>
      <c r="E7" s="649" t="s">
        <v>507</v>
      </c>
      <c r="F7" s="649"/>
      <c r="G7" s="649"/>
      <c r="H7" s="650" t="s">
        <v>122</v>
      </c>
    </row>
    <row r="8" spans="1:8" s="13" customFormat="1" ht="38.25" customHeight="1" thickTop="1">
      <c r="A8" s="653"/>
      <c r="B8" s="489" t="s">
        <v>508</v>
      </c>
      <c r="C8" s="489" t="s">
        <v>428</v>
      </c>
      <c r="D8" s="490" t="s">
        <v>121</v>
      </c>
      <c r="E8" s="489" t="s">
        <v>508</v>
      </c>
      <c r="F8" s="489" t="s">
        <v>428</v>
      </c>
      <c r="G8" s="490" t="s">
        <v>121</v>
      </c>
      <c r="H8" s="651"/>
    </row>
    <row r="9" spans="1:8" ht="24" customHeight="1" thickBot="1">
      <c r="A9" s="550">
        <v>2016</v>
      </c>
      <c r="B9" s="551">
        <v>2097</v>
      </c>
      <c r="C9" s="551">
        <v>1733</v>
      </c>
      <c r="D9" s="86">
        <f>SUM(B9:C9)</f>
        <v>3830</v>
      </c>
      <c r="E9" s="551">
        <v>730</v>
      </c>
      <c r="F9" s="551">
        <v>421</v>
      </c>
      <c r="G9" s="86">
        <f>F9+E9</f>
        <v>1151</v>
      </c>
      <c r="H9" s="485">
        <v>2016</v>
      </c>
    </row>
    <row r="10" spans="1:8" ht="30.75" customHeight="1" thickBot="1">
      <c r="A10" s="552">
        <v>2017</v>
      </c>
      <c r="B10" s="553">
        <v>2181</v>
      </c>
      <c r="C10" s="553">
        <v>1537</v>
      </c>
      <c r="D10" s="87">
        <f t="shared" ref="D10:D13" si="0">SUM(B10:C10)</f>
        <v>3718</v>
      </c>
      <c r="E10" s="553">
        <v>786</v>
      </c>
      <c r="F10" s="553">
        <v>420</v>
      </c>
      <c r="G10" s="87">
        <f t="shared" ref="G10:G13" si="1">F10+E10</f>
        <v>1206</v>
      </c>
      <c r="H10" s="88">
        <v>2017</v>
      </c>
    </row>
    <row r="11" spans="1:8" ht="24" customHeight="1" thickBot="1">
      <c r="A11" s="486">
        <v>2018</v>
      </c>
      <c r="B11" s="487">
        <v>2184</v>
      </c>
      <c r="C11" s="487">
        <v>1574</v>
      </c>
      <c r="D11" s="89">
        <f t="shared" si="0"/>
        <v>3758</v>
      </c>
      <c r="E11" s="487">
        <v>799</v>
      </c>
      <c r="F11" s="487">
        <v>383</v>
      </c>
      <c r="G11" s="89">
        <f t="shared" si="1"/>
        <v>1182</v>
      </c>
      <c r="H11" s="90">
        <v>2018</v>
      </c>
    </row>
    <row r="12" spans="1:8" ht="30.75" customHeight="1" thickBot="1">
      <c r="A12" s="552">
        <v>2019</v>
      </c>
      <c r="B12" s="553">
        <v>2077</v>
      </c>
      <c r="C12" s="553">
        <v>1544</v>
      </c>
      <c r="D12" s="87">
        <f t="shared" si="0"/>
        <v>3621</v>
      </c>
      <c r="E12" s="553">
        <v>1115</v>
      </c>
      <c r="F12" s="553">
        <v>718</v>
      </c>
      <c r="G12" s="87">
        <f t="shared" si="1"/>
        <v>1833</v>
      </c>
      <c r="H12" s="88">
        <v>2019</v>
      </c>
    </row>
    <row r="13" spans="1:8" ht="30.75" customHeight="1">
      <c r="A13" s="132">
        <v>2020</v>
      </c>
      <c r="B13" s="93">
        <v>2694</v>
      </c>
      <c r="C13" s="93">
        <v>1553</v>
      </c>
      <c r="D13" s="94">
        <f t="shared" si="0"/>
        <v>4247</v>
      </c>
      <c r="E13" s="93">
        <v>1144</v>
      </c>
      <c r="F13" s="93">
        <v>684</v>
      </c>
      <c r="G13" s="94">
        <f t="shared" si="1"/>
        <v>1828</v>
      </c>
      <c r="H13" s="95">
        <v>2020</v>
      </c>
    </row>
    <row r="14" spans="1:8" ht="24" customHeight="1"/>
  </sheetData>
  <mergeCells count="8">
    <mergeCell ref="A4:H4"/>
    <mergeCell ref="A1:H1"/>
    <mergeCell ref="A2:H2"/>
    <mergeCell ref="A3:H3"/>
    <mergeCell ref="B7:D7"/>
    <mergeCell ref="E7:G7"/>
    <mergeCell ref="H7:H8"/>
    <mergeCell ref="A7:A8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topLeftCell="A16" zoomScaleNormal="100" zoomScaleSheetLayoutView="100" workbookViewId="0">
      <selection activeCell="I39" sqref="I39"/>
    </sheetView>
  </sheetViews>
  <sheetFormatPr defaultColWidth="9.140625" defaultRowHeight="15"/>
  <cols>
    <col min="1" max="1" width="10.28515625" style="173" customWidth="1"/>
    <col min="2" max="2" width="7.5703125" style="173" bestFit="1" customWidth="1"/>
    <col min="3" max="3" width="6.140625" style="173" customWidth="1"/>
    <col min="4" max="6" width="6.85546875" style="173" customWidth="1"/>
    <col min="7" max="7" width="6.140625" style="173" customWidth="1"/>
    <col min="8" max="8" width="6.85546875" style="173" customWidth="1"/>
    <col min="9" max="9" width="6.140625" style="173" customWidth="1"/>
    <col min="10" max="10" width="6.85546875" style="173" customWidth="1"/>
    <col min="11" max="11" width="6.140625" style="173" customWidth="1"/>
    <col min="12" max="12" width="6.85546875" style="173" customWidth="1"/>
    <col min="13" max="13" width="6.140625" style="173" customWidth="1"/>
    <col min="14" max="14" width="6.85546875" style="173" customWidth="1"/>
    <col min="15" max="15" width="6.140625" style="173" customWidth="1"/>
    <col min="16" max="16" width="6.85546875" style="173" customWidth="1"/>
    <col min="17" max="17" width="6.140625" style="173" customWidth="1"/>
    <col min="18" max="18" width="6.85546875" style="173" customWidth="1"/>
    <col min="19" max="19" width="6.140625" style="173" customWidth="1"/>
    <col min="20" max="20" width="6.85546875" style="173" customWidth="1"/>
    <col min="21" max="23" width="7.28515625" style="173" customWidth="1"/>
    <col min="24" max="24" width="9.7109375" style="173" bestFit="1" customWidth="1"/>
    <col min="25" max="25" width="14.28515625" style="173" customWidth="1"/>
    <col min="26" max="16384" width="9.140625" style="173"/>
  </cols>
  <sheetData>
    <row r="1" spans="1:25" s="174" customFormat="1" ht="22.5" customHeight="1">
      <c r="A1" s="680" t="s">
        <v>183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5" s="175" customFormat="1" ht="18">
      <c r="A2" s="662">
        <v>2020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</row>
    <row r="3" spans="1:25" s="174" customFormat="1" ht="18">
      <c r="A3" s="648" t="s">
        <v>184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</row>
    <row r="4" spans="1:25" s="175" customFormat="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</row>
    <row r="5" spans="1:25" s="175" customFormat="1" ht="15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s="147" customFormat="1" ht="15.75">
      <c r="A6" s="146" t="s">
        <v>157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O6" s="148"/>
      <c r="P6" s="148"/>
      <c r="Q6" s="148"/>
      <c r="R6" s="148"/>
      <c r="S6" s="148"/>
      <c r="T6" s="148"/>
      <c r="U6" s="149"/>
      <c r="V6" s="149"/>
      <c r="W6" s="149"/>
      <c r="X6" s="149"/>
      <c r="Y6" s="150" t="s">
        <v>166</v>
      </c>
    </row>
    <row r="7" spans="1:25" ht="25.9" customHeight="1">
      <c r="A7" s="681" t="s">
        <v>522</v>
      </c>
      <c r="B7" s="682"/>
      <c r="C7" s="687" t="s">
        <v>185</v>
      </c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8" t="s">
        <v>186</v>
      </c>
      <c r="O7" s="688"/>
      <c r="P7" s="688"/>
      <c r="Q7" s="688"/>
      <c r="R7" s="688"/>
      <c r="S7" s="688"/>
      <c r="T7" s="688"/>
      <c r="U7" s="688"/>
      <c r="V7" s="688"/>
      <c r="W7" s="688"/>
      <c r="X7" s="673" t="s">
        <v>160</v>
      </c>
      <c r="Y7" s="674"/>
    </row>
    <row r="8" spans="1:25" s="176" customFormat="1" ht="34.9" customHeight="1">
      <c r="A8" s="683"/>
      <c r="B8" s="684"/>
      <c r="C8" s="679" t="s">
        <v>512</v>
      </c>
      <c r="D8" s="669"/>
      <c r="E8" s="669" t="s">
        <v>520</v>
      </c>
      <c r="F8" s="669"/>
      <c r="G8" s="669" t="s">
        <v>519</v>
      </c>
      <c r="H8" s="669"/>
      <c r="I8" s="669" t="s">
        <v>518</v>
      </c>
      <c r="J8" s="669"/>
      <c r="K8" s="669" t="s">
        <v>517</v>
      </c>
      <c r="L8" s="669"/>
      <c r="M8" s="669" t="s">
        <v>516</v>
      </c>
      <c r="N8" s="669"/>
      <c r="O8" s="669" t="s">
        <v>515</v>
      </c>
      <c r="P8" s="669"/>
      <c r="Q8" s="669" t="s">
        <v>514</v>
      </c>
      <c r="R8" s="669"/>
      <c r="S8" s="669" t="s">
        <v>513</v>
      </c>
      <c r="T8" s="669"/>
      <c r="U8" s="669" t="s">
        <v>521</v>
      </c>
      <c r="V8" s="669"/>
      <c r="W8" s="670"/>
      <c r="X8" s="675"/>
      <c r="Y8" s="676"/>
    </row>
    <row r="9" spans="1:25" s="176" customFormat="1" ht="25.5">
      <c r="A9" s="683"/>
      <c r="B9" s="684"/>
      <c r="C9" s="151" t="s">
        <v>188</v>
      </c>
      <c r="D9" s="151" t="s">
        <v>189</v>
      </c>
      <c r="E9" s="151" t="s">
        <v>188</v>
      </c>
      <c r="F9" s="151" t="s">
        <v>189</v>
      </c>
      <c r="G9" s="151" t="s">
        <v>188</v>
      </c>
      <c r="H9" s="151" t="s">
        <v>189</v>
      </c>
      <c r="I9" s="151" t="s">
        <v>188</v>
      </c>
      <c r="J9" s="151" t="s">
        <v>189</v>
      </c>
      <c r="K9" s="151" t="s">
        <v>188</v>
      </c>
      <c r="L9" s="151" t="s">
        <v>189</v>
      </c>
      <c r="M9" s="151" t="s">
        <v>188</v>
      </c>
      <c r="N9" s="151" t="s">
        <v>189</v>
      </c>
      <c r="O9" s="151" t="s">
        <v>188</v>
      </c>
      <c r="P9" s="151" t="s">
        <v>189</v>
      </c>
      <c r="Q9" s="151" t="s">
        <v>188</v>
      </c>
      <c r="R9" s="151" t="s">
        <v>189</v>
      </c>
      <c r="S9" s="151" t="s">
        <v>188</v>
      </c>
      <c r="T9" s="151" t="s">
        <v>189</v>
      </c>
      <c r="U9" s="151" t="s">
        <v>188</v>
      </c>
      <c r="V9" s="151" t="s">
        <v>189</v>
      </c>
      <c r="W9" s="151" t="s">
        <v>0</v>
      </c>
      <c r="X9" s="675"/>
      <c r="Y9" s="676"/>
    </row>
    <row r="10" spans="1:25" ht="22.5">
      <c r="A10" s="685"/>
      <c r="B10" s="686"/>
      <c r="C10" s="152" t="s">
        <v>190</v>
      </c>
      <c r="D10" s="152" t="s">
        <v>191</v>
      </c>
      <c r="E10" s="152" t="s">
        <v>190</v>
      </c>
      <c r="F10" s="152" t="s">
        <v>191</v>
      </c>
      <c r="G10" s="152" t="s">
        <v>190</v>
      </c>
      <c r="H10" s="152" t="s">
        <v>191</v>
      </c>
      <c r="I10" s="152" t="s">
        <v>190</v>
      </c>
      <c r="J10" s="152" t="s">
        <v>191</v>
      </c>
      <c r="K10" s="152" t="s">
        <v>190</v>
      </c>
      <c r="L10" s="152" t="s">
        <v>191</v>
      </c>
      <c r="M10" s="152" t="s">
        <v>190</v>
      </c>
      <c r="N10" s="152" t="s">
        <v>191</v>
      </c>
      <c r="O10" s="152" t="s">
        <v>190</v>
      </c>
      <c r="P10" s="152" t="s">
        <v>191</v>
      </c>
      <c r="Q10" s="152" t="s">
        <v>190</v>
      </c>
      <c r="R10" s="152" t="s">
        <v>191</v>
      </c>
      <c r="S10" s="152" t="s">
        <v>190</v>
      </c>
      <c r="T10" s="152" t="s">
        <v>191</v>
      </c>
      <c r="U10" s="152" t="s">
        <v>190</v>
      </c>
      <c r="V10" s="152" t="s">
        <v>191</v>
      </c>
      <c r="W10" s="152" t="s">
        <v>1</v>
      </c>
      <c r="X10" s="677"/>
      <c r="Y10" s="678"/>
    </row>
    <row r="11" spans="1:25" ht="21.6" customHeight="1" thickBot="1">
      <c r="A11" s="671" t="s">
        <v>129</v>
      </c>
      <c r="B11" s="153" t="s">
        <v>192</v>
      </c>
      <c r="C11" s="444">
        <v>225</v>
      </c>
      <c r="D11" s="444">
        <v>20</v>
      </c>
      <c r="E11" s="444">
        <v>161</v>
      </c>
      <c r="F11" s="444">
        <v>6</v>
      </c>
      <c r="G11" s="444">
        <v>39</v>
      </c>
      <c r="H11" s="444">
        <v>3</v>
      </c>
      <c r="I11" s="444">
        <v>41</v>
      </c>
      <c r="J11" s="444">
        <v>3</v>
      </c>
      <c r="K11" s="444">
        <v>16</v>
      </c>
      <c r="L11" s="444">
        <v>1</v>
      </c>
      <c r="M11" s="444">
        <v>4</v>
      </c>
      <c r="N11" s="444" t="s">
        <v>580</v>
      </c>
      <c r="O11" s="444">
        <v>16</v>
      </c>
      <c r="P11" s="444">
        <v>3</v>
      </c>
      <c r="Q11" s="444">
        <v>6</v>
      </c>
      <c r="R11" s="444" t="s">
        <v>580</v>
      </c>
      <c r="S11" s="444" t="s">
        <v>580</v>
      </c>
      <c r="T11" s="444" t="s">
        <v>580</v>
      </c>
      <c r="U11" s="154">
        <f>C11+E11+G11+I11+K11+M11+O11+Q11+S11</f>
        <v>508</v>
      </c>
      <c r="V11" s="154">
        <f>D11+F11+H11+J11+L11+N11+P11+R11+T11</f>
        <v>36</v>
      </c>
      <c r="W11" s="154">
        <f>V11+U11</f>
        <v>544</v>
      </c>
      <c r="X11" s="155" t="s">
        <v>190</v>
      </c>
      <c r="Y11" s="672" t="s">
        <v>130</v>
      </c>
    </row>
    <row r="12" spans="1:25" ht="21.6" customHeight="1" thickBot="1">
      <c r="A12" s="663"/>
      <c r="B12" s="156" t="s">
        <v>193</v>
      </c>
      <c r="C12" s="445">
        <v>7</v>
      </c>
      <c r="D12" s="445">
        <v>378</v>
      </c>
      <c r="E12" s="445">
        <v>4</v>
      </c>
      <c r="F12" s="445">
        <v>124</v>
      </c>
      <c r="G12" s="445">
        <v>2</v>
      </c>
      <c r="H12" s="445">
        <v>35</v>
      </c>
      <c r="I12" s="445">
        <v>2</v>
      </c>
      <c r="J12" s="445">
        <v>30</v>
      </c>
      <c r="K12" s="445">
        <v>1</v>
      </c>
      <c r="L12" s="445">
        <v>5</v>
      </c>
      <c r="M12" s="445" t="s">
        <v>580</v>
      </c>
      <c r="N12" s="445">
        <v>1</v>
      </c>
      <c r="O12" s="445">
        <v>1</v>
      </c>
      <c r="P12" s="445">
        <v>17</v>
      </c>
      <c r="Q12" s="445">
        <v>1</v>
      </c>
      <c r="R12" s="445">
        <v>2</v>
      </c>
      <c r="S12" s="445">
        <v>3</v>
      </c>
      <c r="T12" s="445">
        <v>5</v>
      </c>
      <c r="U12" s="157">
        <f t="shared" ref="U12:V28" si="0">C12+E12+G12+I12+K12+M12+O12+Q12+S12</f>
        <v>21</v>
      </c>
      <c r="V12" s="157">
        <f t="shared" si="0"/>
        <v>597</v>
      </c>
      <c r="W12" s="157">
        <f t="shared" ref="W12:W28" si="1">V12+U12</f>
        <v>618</v>
      </c>
      <c r="X12" s="158" t="s">
        <v>191</v>
      </c>
      <c r="Y12" s="664"/>
    </row>
    <row r="13" spans="1:25" ht="21.6" customHeight="1" thickBot="1">
      <c r="A13" s="665" t="s">
        <v>42</v>
      </c>
      <c r="B13" s="159" t="s">
        <v>192</v>
      </c>
      <c r="C13" s="446">
        <v>193</v>
      </c>
      <c r="D13" s="446">
        <v>15</v>
      </c>
      <c r="E13" s="446">
        <v>759</v>
      </c>
      <c r="F13" s="446">
        <v>42</v>
      </c>
      <c r="G13" s="446">
        <v>52</v>
      </c>
      <c r="H13" s="446">
        <v>3</v>
      </c>
      <c r="I13" s="446">
        <v>56</v>
      </c>
      <c r="J13" s="446">
        <v>4</v>
      </c>
      <c r="K13" s="446">
        <v>19</v>
      </c>
      <c r="L13" s="446">
        <v>1</v>
      </c>
      <c r="M13" s="446">
        <v>3</v>
      </c>
      <c r="N13" s="446" t="s">
        <v>580</v>
      </c>
      <c r="O13" s="446">
        <v>58</v>
      </c>
      <c r="P13" s="446">
        <v>3</v>
      </c>
      <c r="Q13" s="446">
        <v>120</v>
      </c>
      <c r="R13" s="446">
        <v>7</v>
      </c>
      <c r="S13" s="446" t="s">
        <v>580</v>
      </c>
      <c r="T13" s="446" t="s">
        <v>580</v>
      </c>
      <c r="U13" s="160">
        <f t="shared" si="0"/>
        <v>1260</v>
      </c>
      <c r="V13" s="160">
        <f t="shared" si="0"/>
        <v>75</v>
      </c>
      <c r="W13" s="160">
        <f t="shared" si="1"/>
        <v>1335</v>
      </c>
      <c r="X13" s="161" t="s">
        <v>190</v>
      </c>
      <c r="Y13" s="666" t="s">
        <v>131</v>
      </c>
    </row>
    <row r="14" spans="1:25" ht="21.6" customHeight="1" thickBot="1">
      <c r="A14" s="665"/>
      <c r="B14" s="159" t="s">
        <v>193</v>
      </c>
      <c r="C14" s="446">
        <v>9</v>
      </c>
      <c r="D14" s="446">
        <v>136</v>
      </c>
      <c r="E14" s="446">
        <v>21</v>
      </c>
      <c r="F14" s="446">
        <v>265</v>
      </c>
      <c r="G14" s="446">
        <v>1</v>
      </c>
      <c r="H14" s="446">
        <v>37</v>
      </c>
      <c r="I14" s="446">
        <v>1</v>
      </c>
      <c r="J14" s="446">
        <v>23</v>
      </c>
      <c r="K14" s="446">
        <v>1</v>
      </c>
      <c r="L14" s="446">
        <v>9</v>
      </c>
      <c r="M14" s="446">
        <v>1</v>
      </c>
      <c r="N14" s="446" t="s">
        <v>580</v>
      </c>
      <c r="O14" s="446">
        <v>1</v>
      </c>
      <c r="P14" s="446">
        <v>14</v>
      </c>
      <c r="Q14" s="446">
        <v>4</v>
      </c>
      <c r="R14" s="446">
        <v>7</v>
      </c>
      <c r="S14" s="446">
        <v>3</v>
      </c>
      <c r="T14" s="446">
        <v>9</v>
      </c>
      <c r="U14" s="160">
        <f t="shared" si="0"/>
        <v>42</v>
      </c>
      <c r="V14" s="160">
        <f t="shared" si="0"/>
        <v>500</v>
      </c>
      <c r="W14" s="160">
        <f t="shared" si="1"/>
        <v>542</v>
      </c>
      <c r="X14" s="161" t="s">
        <v>191</v>
      </c>
      <c r="Y14" s="666"/>
    </row>
    <row r="15" spans="1:25" ht="21.6" customHeight="1" thickBot="1">
      <c r="A15" s="663" t="s">
        <v>43</v>
      </c>
      <c r="B15" s="156" t="s">
        <v>192</v>
      </c>
      <c r="C15" s="445">
        <v>44</v>
      </c>
      <c r="D15" s="445">
        <v>3</v>
      </c>
      <c r="E15" s="445">
        <v>46</v>
      </c>
      <c r="F15" s="445">
        <v>5</v>
      </c>
      <c r="G15" s="445">
        <v>46</v>
      </c>
      <c r="H15" s="445">
        <v>5</v>
      </c>
      <c r="I15" s="445">
        <v>6</v>
      </c>
      <c r="J15" s="445">
        <v>1</v>
      </c>
      <c r="K15" s="445">
        <v>4</v>
      </c>
      <c r="L15" s="445" t="s">
        <v>580</v>
      </c>
      <c r="M15" s="445">
        <v>1</v>
      </c>
      <c r="N15" s="445" t="s">
        <v>580</v>
      </c>
      <c r="O15" s="445">
        <v>10</v>
      </c>
      <c r="P15" s="445" t="s">
        <v>580</v>
      </c>
      <c r="Q15" s="445">
        <v>4</v>
      </c>
      <c r="R15" s="445" t="s">
        <v>580</v>
      </c>
      <c r="S15" s="445" t="s">
        <v>580</v>
      </c>
      <c r="T15" s="445" t="s">
        <v>580</v>
      </c>
      <c r="U15" s="157">
        <f t="shared" si="0"/>
        <v>161</v>
      </c>
      <c r="V15" s="157">
        <f t="shared" si="0"/>
        <v>14</v>
      </c>
      <c r="W15" s="157">
        <f t="shared" si="1"/>
        <v>175</v>
      </c>
      <c r="X15" s="158" t="s">
        <v>190</v>
      </c>
      <c r="Y15" s="664" t="s">
        <v>132</v>
      </c>
    </row>
    <row r="16" spans="1:25" ht="21.6" customHeight="1" thickBot="1">
      <c r="A16" s="663"/>
      <c r="B16" s="156" t="s">
        <v>193</v>
      </c>
      <c r="C16" s="445">
        <v>2</v>
      </c>
      <c r="D16" s="445">
        <v>42</v>
      </c>
      <c r="E16" s="445" t="s">
        <v>580</v>
      </c>
      <c r="F16" s="445">
        <v>30</v>
      </c>
      <c r="G16" s="445">
        <v>1</v>
      </c>
      <c r="H16" s="445">
        <v>42</v>
      </c>
      <c r="I16" s="445" t="s">
        <v>580</v>
      </c>
      <c r="J16" s="445">
        <v>7</v>
      </c>
      <c r="K16" s="445" t="s">
        <v>580</v>
      </c>
      <c r="L16" s="445">
        <v>3</v>
      </c>
      <c r="M16" s="445" t="s">
        <v>580</v>
      </c>
      <c r="N16" s="445" t="s">
        <v>580</v>
      </c>
      <c r="O16" s="445">
        <v>1</v>
      </c>
      <c r="P16" s="445">
        <v>6</v>
      </c>
      <c r="Q16" s="445" t="s">
        <v>580</v>
      </c>
      <c r="R16" s="445">
        <v>1</v>
      </c>
      <c r="S16" s="445" t="s">
        <v>580</v>
      </c>
      <c r="T16" s="445" t="s">
        <v>580</v>
      </c>
      <c r="U16" s="157">
        <f t="shared" si="0"/>
        <v>4</v>
      </c>
      <c r="V16" s="157">
        <f t="shared" si="0"/>
        <v>131</v>
      </c>
      <c r="W16" s="157">
        <f t="shared" si="1"/>
        <v>135</v>
      </c>
      <c r="X16" s="158" t="s">
        <v>191</v>
      </c>
      <c r="Y16" s="664"/>
    </row>
    <row r="17" spans="1:25" ht="21.6" customHeight="1" thickBot="1">
      <c r="A17" s="665" t="s">
        <v>133</v>
      </c>
      <c r="B17" s="159" t="s">
        <v>192</v>
      </c>
      <c r="C17" s="446">
        <v>33</v>
      </c>
      <c r="D17" s="446">
        <v>7</v>
      </c>
      <c r="E17" s="446">
        <v>52</v>
      </c>
      <c r="F17" s="446">
        <v>7</v>
      </c>
      <c r="G17" s="446">
        <v>7</v>
      </c>
      <c r="H17" s="446">
        <v>4</v>
      </c>
      <c r="I17" s="446">
        <v>53</v>
      </c>
      <c r="J17" s="446">
        <v>5</v>
      </c>
      <c r="K17" s="446">
        <v>6</v>
      </c>
      <c r="L17" s="446" t="s">
        <v>580</v>
      </c>
      <c r="M17" s="446">
        <v>1</v>
      </c>
      <c r="N17" s="446" t="s">
        <v>580</v>
      </c>
      <c r="O17" s="446">
        <v>16</v>
      </c>
      <c r="P17" s="446" t="s">
        <v>580</v>
      </c>
      <c r="Q17" s="446">
        <v>2</v>
      </c>
      <c r="R17" s="446" t="s">
        <v>580</v>
      </c>
      <c r="S17" s="446" t="s">
        <v>580</v>
      </c>
      <c r="T17" s="446" t="s">
        <v>580</v>
      </c>
      <c r="U17" s="160">
        <f t="shared" si="0"/>
        <v>170</v>
      </c>
      <c r="V17" s="160">
        <f t="shared" si="0"/>
        <v>23</v>
      </c>
      <c r="W17" s="160">
        <f t="shared" si="1"/>
        <v>193</v>
      </c>
      <c r="X17" s="161" t="s">
        <v>190</v>
      </c>
      <c r="Y17" s="666" t="s">
        <v>134</v>
      </c>
    </row>
    <row r="18" spans="1:25" ht="21.6" customHeight="1" thickBot="1">
      <c r="A18" s="665"/>
      <c r="B18" s="159" t="s">
        <v>193</v>
      </c>
      <c r="C18" s="446">
        <v>1</v>
      </c>
      <c r="D18" s="446">
        <v>23</v>
      </c>
      <c r="E18" s="446">
        <v>1</v>
      </c>
      <c r="F18" s="446">
        <v>30</v>
      </c>
      <c r="G18" s="446">
        <v>1</v>
      </c>
      <c r="H18" s="446">
        <v>13</v>
      </c>
      <c r="I18" s="446">
        <v>2</v>
      </c>
      <c r="J18" s="446">
        <v>42</v>
      </c>
      <c r="K18" s="446" t="s">
        <v>580</v>
      </c>
      <c r="L18" s="446">
        <v>2</v>
      </c>
      <c r="M18" s="446" t="s">
        <v>580</v>
      </c>
      <c r="N18" s="446" t="s">
        <v>580</v>
      </c>
      <c r="O18" s="446" t="s">
        <v>580</v>
      </c>
      <c r="P18" s="446">
        <v>8</v>
      </c>
      <c r="Q18" s="446">
        <v>1</v>
      </c>
      <c r="R18" s="446" t="s">
        <v>580</v>
      </c>
      <c r="S18" s="446" t="s">
        <v>580</v>
      </c>
      <c r="T18" s="446">
        <v>1</v>
      </c>
      <c r="U18" s="160">
        <f t="shared" si="0"/>
        <v>6</v>
      </c>
      <c r="V18" s="160">
        <f t="shared" si="0"/>
        <v>119</v>
      </c>
      <c r="W18" s="160">
        <f t="shared" si="1"/>
        <v>125</v>
      </c>
      <c r="X18" s="161" t="s">
        <v>191</v>
      </c>
      <c r="Y18" s="666"/>
    </row>
    <row r="19" spans="1:25" ht="21.6" customHeight="1" thickBot="1">
      <c r="A19" s="663" t="s">
        <v>44</v>
      </c>
      <c r="B19" s="156" t="s">
        <v>192</v>
      </c>
      <c r="C19" s="445">
        <v>18</v>
      </c>
      <c r="D19" s="445">
        <v>4</v>
      </c>
      <c r="E19" s="445">
        <v>21</v>
      </c>
      <c r="F19" s="445">
        <v>2</v>
      </c>
      <c r="G19" s="445">
        <v>1</v>
      </c>
      <c r="H19" s="445" t="s">
        <v>580</v>
      </c>
      <c r="I19" s="445">
        <v>9</v>
      </c>
      <c r="J19" s="445" t="s">
        <v>580</v>
      </c>
      <c r="K19" s="445">
        <v>22</v>
      </c>
      <c r="L19" s="445" t="s">
        <v>580</v>
      </c>
      <c r="M19" s="445">
        <v>2</v>
      </c>
      <c r="N19" s="445" t="s">
        <v>580</v>
      </c>
      <c r="O19" s="445">
        <v>7</v>
      </c>
      <c r="P19" s="445">
        <v>2</v>
      </c>
      <c r="Q19" s="445" t="s">
        <v>580</v>
      </c>
      <c r="R19" s="445">
        <v>1</v>
      </c>
      <c r="S19" s="445" t="s">
        <v>580</v>
      </c>
      <c r="T19" s="445" t="s">
        <v>580</v>
      </c>
      <c r="U19" s="157">
        <f t="shared" si="0"/>
        <v>80</v>
      </c>
      <c r="V19" s="157">
        <f t="shared" si="0"/>
        <v>9</v>
      </c>
      <c r="W19" s="157">
        <f t="shared" si="1"/>
        <v>89</v>
      </c>
      <c r="X19" s="158" t="s">
        <v>190</v>
      </c>
      <c r="Y19" s="664" t="s">
        <v>135</v>
      </c>
    </row>
    <row r="20" spans="1:25" ht="21.6" customHeight="1" thickBot="1">
      <c r="A20" s="663"/>
      <c r="B20" s="156" t="s">
        <v>193</v>
      </c>
      <c r="C20" s="445">
        <v>2</v>
      </c>
      <c r="D20" s="445">
        <v>11</v>
      </c>
      <c r="E20" s="445">
        <v>1</v>
      </c>
      <c r="F20" s="445">
        <v>4</v>
      </c>
      <c r="G20" s="445" t="s">
        <v>580</v>
      </c>
      <c r="H20" s="445">
        <v>2</v>
      </c>
      <c r="I20" s="445" t="s">
        <v>580</v>
      </c>
      <c r="J20" s="445">
        <v>4</v>
      </c>
      <c r="K20" s="445" t="s">
        <v>580</v>
      </c>
      <c r="L20" s="445">
        <v>10</v>
      </c>
      <c r="M20" s="445" t="s">
        <v>580</v>
      </c>
      <c r="N20" s="445">
        <v>1</v>
      </c>
      <c r="O20" s="445" t="s">
        <v>580</v>
      </c>
      <c r="P20" s="445">
        <v>1</v>
      </c>
      <c r="Q20" s="445" t="s">
        <v>580</v>
      </c>
      <c r="R20" s="445">
        <v>1</v>
      </c>
      <c r="S20" s="445" t="s">
        <v>580</v>
      </c>
      <c r="T20" s="445" t="s">
        <v>580</v>
      </c>
      <c r="U20" s="157">
        <f t="shared" si="0"/>
        <v>3</v>
      </c>
      <c r="V20" s="157">
        <f t="shared" si="0"/>
        <v>34</v>
      </c>
      <c r="W20" s="157">
        <f t="shared" si="1"/>
        <v>37</v>
      </c>
      <c r="X20" s="158" t="s">
        <v>191</v>
      </c>
      <c r="Y20" s="664"/>
    </row>
    <row r="21" spans="1:25" ht="21.6" customHeight="1" thickBot="1">
      <c r="A21" s="665" t="s">
        <v>45</v>
      </c>
      <c r="B21" s="159" t="s">
        <v>192</v>
      </c>
      <c r="C21" s="446">
        <v>5</v>
      </c>
      <c r="D21" s="446" t="s">
        <v>580</v>
      </c>
      <c r="E21" s="446">
        <v>5</v>
      </c>
      <c r="F21" s="446" t="s">
        <v>580</v>
      </c>
      <c r="G21" s="446" t="s">
        <v>580</v>
      </c>
      <c r="H21" s="446" t="s">
        <v>580</v>
      </c>
      <c r="I21" s="446" t="s">
        <v>580</v>
      </c>
      <c r="J21" s="446" t="s">
        <v>580</v>
      </c>
      <c r="K21" s="446" t="s">
        <v>580</v>
      </c>
      <c r="L21" s="446" t="s">
        <v>580</v>
      </c>
      <c r="M21" s="446">
        <v>3</v>
      </c>
      <c r="N21" s="446" t="s">
        <v>580</v>
      </c>
      <c r="O21" s="446">
        <v>1</v>
      </c>
      <c r="P21" s="446" t="s">
        <v>580</v>
      </c>
      <c r="Q21" s="446" t="s">
        <v>580</v>
      </c>
      <c r="R21" s="446" t="s">
        <v>580</v>
      </c>
      <c r="S21" s="446" t="s">
        <v>580</v>
      </c>
      <c r="T21" s="446" t="s">
        <v>580</v>
      </c>
      <c r="U21" s="160">
        <f t="shared" si="0"/>
        <v>14</v>
      </c>
      <c r="V21" s="160">
        <f t="shared" si="0"/>
        <v>0</v>
      </c>
      <c r="W21" s="160">
        <f t="shared" si="1"/>
        <v>14</v>
      </c>
      <c r="X21" s="161" t="s">
        <v>190</v>
      </c>
      <c r="Y21" s="666" t="s">
        <v>136</v>
      </c>
    </row>
    <row r="22" spans="1:25" ht="21.6" customHeight="1" thickBot="1">
      <c r="A22" s="665"/>
      <c r="B22" s="159" t="s">
        <v>193</v>
      </c>
      <c r="C22" s="446" t="s">
        <v>580</v>
      </c>
      <c r="D22" s="446">
        <v>2</v>
      </c>
      <c r="E22" s="446" t="s">
        <v>580</v>
      </c>
      <c r="F22" s="446">
        <v>2</v>
      </c>
      <c r="G22" s="446" t="s">
        <v>580</v>
      </c>
      <c r="H22" s="446" t="s">
        <v>580</v>
      </c>
      <c r="I22" s="446" t="s">
        <v>580</v>
      </c>
      <c r="J22" s="446" t="s">
        <v>580</v>
      </c>
      <c r="K22" s="446" t="s">
        <v>580</v>
      </c>
      <c r="L22" s="446" t="s">
        <v>580</v>
      </c>
      <c r="M22" s="446" t="s">
        <v>580</v>
      </c>
      <c r="N22" s="446">
        <v>2</v>
      </c>
      <c r="O22" s="446" t="s">
        <v>580</v>
      </c>
      <c r="P22" s="446" t="s">
        <v>580</v>
      </c>
      <c r="Q22" s="446" t="s">
        <v>580</v>
      </c>
      <c r="R22" s="446" t="s">
        <v>580</v>
      </c>
      <c r="S22" s="446" t="s">
        <v>580</v>
      </c>
      <c r="T22" s="446" t="s">
        <v>580</v>
      </c>
      <c r="U22" s="160">
        <f t="shared" si="0"/>
        <v>0</v>
      </c>
      <c r="V22" s="160">
        <f t="shared" si="0"/>
        <v>6</v>
      </c>
      <c r="W22" s="160">
        <f t="shared" si="1"/>
        <v>6</v>
      </c>
      <c r="X22" s="161" t="s">
        <v>191</v>
      </c>
      <c r="Y22" s="666"/>
    </row>
    <row r="23" spans="1:25" ht="21.6" customHeight="1" thickBot="1">
      <c r="A23" s="663" t="s">
        <v>137</v>
      </c>
      <c r="B23" s="156" t="s">
        <v>192</v>
      </c>
      <c r="C23" s="445">
        <v>52</v>
      </c>
      <c r="D23" s="445">
        <v>5</v>
      </c>
      <c r="E23" s="445">
        <v>52</v>
      </c>
      <c r="F23" s="445">
        <v>2</v>
      </c>
      <c r="G23" s="445">
        <v>5</v>
      </c>
      <c r="H23" s="445" t="s">
        <v>580</v>
      </c>
      <c r="I23" s="445">
        <v>25</v>
      </c>
      <c r="J23" s="445">
        <v>2</v>
      </c>
      <c r="K23" s="445">
        <v>5</v>
      </c>
      <c r="L23" s="445" t="s">
        <v>580</v>
      </c>
      <c r="M23" s="445">
        <v>1</v>
      </c>
      <c r="N23" s="445" t="s">
        <v>580</v>
      </c>
      <c r="O23" s="445">
        <v>31</v>
      </c>
      <c r="P23" s="445">
        <v>3</v>
      </c>
      <c r="Q23" s="445">
        <v>4</v>
      </c>
      <c r="R23" s="445">
        <v>2</v>
      </c>
      <c r="S23" s="445" t="s">
        <v>580</v>
      </c>
      <c r="T23" s="445" t="s">
        <v>580</v>
      </c>
      <c r="U23" s="157">
        <f t="shared" si="0"/>
        <v>175</v>
      </c>
      <c r="V23" s="157">
        <f t="shared" si="0"/>
        <v>14</v>
      </c>
      <c r="W23" s="157">
        <f t="shared" si="1"/>
        <v>189</v>
      </c>
      <c r="X23" s="158" t="s">
        <v>190</v>
      </c>
      <c r="Y23" s="664" t="s">
        <v>120</v>
      </c>
    </row>
    <row r="24" spans="1:25" ht="21.6" customHeight="1" thickBot="1">
      <c r="A24" s="663"/>
      <c r="B24" s="156" t="s">
        <v>193</v>
      </c>
      <c r="C24" s="445" t="s">
        <v>580</v>
      </c>
      <c r="D24" s="445">
        <v>16</v>
      </c>
      <c r="E24" s="445">
        <v>1</v>
      </c>
      <c r="F24" s="445">
        <v>6</v>
      </c>
      <c r="G24" s="445" t="s">
        <v>580</v>
      </c>
      <c r="H24" s="445">
        <v>3</v>
      </c>
      <c r="I24" s="445" t="s">
        <v>580</v>
      </c>
      <c r="J24" s="445">
        <v>8</v>
      </c>
      <c r="K24" s="445" t="s">
        <v>580</v>
      </c>
      <c r="L24" s="445">
        <v>2</v>
      </c>
      <c r="M24" s="445" t="s">
        <v>580</v>
      </c>
      <c r="N24" s="445" t="s">
        <v>580</v>
      </c>
      <c r="O24" s="445">
        <v>1</v>
      </c>
      <c r="P24" s="445">
        <v>16</v>
      </c>
      <c r="Q24" s="445" t="s">
        <v>580</v>
      </c>
      <c r="R24" s="445" t="s">
        <v>580</v>
      </c>
      <c r="S24" s="445" t="s">
        <v>580</v>
      </c>
      <c r="T24" s="445">
        <v>3</v>
      </c>
      <c r="U24" s="157">
        <f t="shared" si="0"/>
        <v>2</v>
      </c>
      <c r="V24" s="157">
        <f t="shared" si="0"/>
        <v>54</v>
      </c>
      <c r="W24" s="157">
        <f t="shared" si="1"/>
        <v>56</v>
      </c>
      <c r="X24" s="158" t="s">
        <v>191</v>
      </c>
      <c r="Y24" s="664"/>
    </row>
    <row r="25" spans="1:25" ht="21.6" customHeight="1" thickBot="1">
      <c r="A25" s="665" t="s">
        <v>161</v>
      </c>
      <c r="B25" s="159" t="s">
        <v>192</v>
      </c>
      <c r="C25" s="446">
        <v>6</v>
      </c>
      <c r="D25" s="446">
        <v>2</v>
      </c>
      <c r="E25" s="446">
        <v>65</v>
      </c>
      <c r="F25" s="446">
        <v>7</v>
      </c>
      <c r="G25" s="446">
        <v>6</v>
      </c>
      <c r="H25" s="446" t="s">
        <v>580</v>
      </c>
      <c r="I25" s="446">
        <v>5</v>
      </c>
      <c r="J25" s="446">
        <v>3</v>
      </c>
      <c r="K25" s="446" t="s">
        <v>580</v>
      </c>
      <c r="L25" s="446" t="s">
        <v>580</v>
      </c>
      <c r="M25" s="446" t="s">
        <v>580</v>
      </c>
      <c r="N25" s="446" t="s">
        <v>580</v>
      </c>
      <c r="O25" s="446">
        <v>2</v>
      </c>
      <c r="P25" s="446">
        <v>1</v>
      </c>
      <c r="Q25" s="446">
        <v>42</v>
      </c>
      <c r="R25" s="446">
        <v>3</v>
      </c>
      <c r="S25" s="446" t="s">
        <v>580</v>
      </c>
      <c r="T25" s="446" t="s">
        <v>580</v>
      </c>
      <c r="U25" s="160">
        <f t="shared" si="0"/>
        <v>126</v>
      </c>
      <c r="V25" s="160">
        <f t="shared" si="0"/>
        <v>16</v>
      </c>
      <c r="W25" s="160">
        <f t="shared" si="1"/>
        <v>142</v>
      </c>
      <c r="X25" s="161" t="s">
        <v>190</v>
      </c>
      <c r="Y25" s="666" t="s">
        <v>194</v>
      </c>
    </row>
    <row r="26" spans="1:25" ht="21.6" customHeight="1" thickBot="1">
      <c r="A26" s="665"/>
      <c r="B26" s="159" t="s">
        <v>193</v>
      </c>
      <c r="C26" s="446">
        <v>1</v>
      </c>
      <c r="D26" s="446">
        <v>1</v>
      </c>
      <c r="E26" s="446" t="s">
        <v>580</v>
      </c>
      <c r="F26" s="446">
        <v>7</v>
      </c>
      <c r="G26" s="446" t="s">
        <v>580</v>
      </c>
      <c r="H26" s="446">
        <v>1</v>
      </c>
      <c r="I26" s="446" t="s">
        <v>580</v>
      </c>
      <c r="J26" s="446" t="s">
        <v>580</v>
      </c>
      <c r="K26" s="446" t="s">
        <v>580</v>
      </c>
      <c r="L26" s="446">
        <v>1</v>
      </c>
      <c r="M26" s="446" t="s">
        <v>580</v>
      </c>
      <c r="N26" s="446" t="s">
        <v>580</v>
      </c>
      <c r="O26" s="446" t="s">
        <v>580</v>
      </c>
      <c r="P26" s="446">
        <v>1</v>
      </c>
      <c r="Q26" s="446" t="s">
        <v>580</v>
      </c>
      <c r="R26" s="446">
        <v>10</v>
      </c>
      <c r="S26" s="446" t="s">
        <v>580</v>
      </c>
      <c r="T26" s="446">
        <v>1</v>
      </c>
      <c r="U26" s="160">
        <f t="shared" si="0"/>
        <v>1</v>
      </c>
      <c r="V26" s="160">
        <f t="shared" si="0"/>
        <v>22</v>
      </c>
      <c r="W26" s="160">
        <f t="shared" si="1"/>
        <v>23</v>
      </c>
      <c r="X26" s="161" t="s">
        <v>191</v>
      </c>
      <c r="Y26" s="666"/>
    </row>
    <row r="27" spans="1:25" ht="21.6" customHeight="1" thickBot="1">
      <c r="A27" s="663" t="s">
        <v>138</v>
      </c>
      <c r="B27" s="156" t="s">
        <v>192</v>
      </c>
      <c r="C27" s="445" t="s">
        <v>580</v>
      </c>
      <c r="D27" s="445">
        <v>1</v>
      </c>
      <c r="E27" s="445">
        <v>1</v>
      </c>
      <c r="F27" s="445">
        <v>9</v>
      </c>
      <c r="G27" s="445" t="s">
        <v>580</v>
      </c>
      <c r="H27" s="445" t="s">
        <v>580</v>
      </c>
      <c r="I27" s="445" t="s">
        <v>580</v>
      </c>
      <c r="J27" s="445" t="s">
        <v>580</v>
      </c>
      <c r="K27" s="445" t="s">
        <v>580</v>
      </c>
      <c r="L27" s="445" t="s">
        <v>580</v>
      </c>
      <c r="M27" s="445" t="s">
        <v>580</v>
      </c>
      <c r="N27" s="445" t="s">
        <v>580</v>
      </c>
      <c r="O27" s="445" t="s">
        <v>580</v>
      </c>
      <c r="P27" s="445">
        <v>2</v>
      </c>
      <c r="Q27" s="445" t="s">
        <v>580</v>
      </c>
      <c r="R27" s="445" t="s">
        <v>580</v>
      </c>
      <c r="S27" s="445" t="s">
        <v>580</v>
      </c>
      <c r="T27" s="445" t="s">
        <v>580</v>
      </c>
      <c r="U27" s="157">
        <f t="shared" si="0"/>
        <v>1</v>
      </c>
      <c r="V27" s="157">
        <f t="shared" si="0"/>
        <v>12</v>
      </c>
      <c r="W27" s="157">
        <f t="shared" si="1"/>
        <v>13</v>
      </c>
      <c r="X27" s="158" t="s">
        <v>190</v>
      </c>
      <c r="Y27" s="664" t="s">
        <v>195</v>
      </c>
    </row>
    <row r="28" spans="1:25" ht="21.6" customHeight="1">
      <c r="A28" s="667"/>
      <c r="B28" s="162" t="s">
        <v>193</v>
      </c>
      <c r="C28" s="447" t="s">
        <v>580</v>
      </c>
      <c r="D28" s="447">
        <v>3</v>
      </c>
      <c r="E28" s="447" t="s">
        <v>580</v>
      </c>
      <c r="F28" s="447">
        <v>5</v>
      </c>
      <c r="G28" s="447" t="s">
        <v>580</v>
      </c>
      <c r="H28" s="447">
        <v>1</v>
      </c>
      <c r="I28" s="447" t="s">
        <v>580</v>
      </c>
      <c r="J28" s="447" t="s">
        <v>580</v>
      </c>
      <c r="K28" s="447" t="s">
        <v>580</v>
      </c>
      <c r="L28" s="447" t="s">
        <v>580</v>
      </c>
      <c r="M28" s="447" t="s">
        <v>580</v>
      </c>
      <c r="N28" s="447" t="s">
        <v>580</v>
      </c>
      <c r="O28" s="447" t="s">
        <v>580</v>
      </c>
      <c r="P28" s="447">
        <v>1</v>
      </c>
      <c r="Q28" s="447" t="s">
        <v>580</v>
      </c>
      <c r="R28" s="447" t="s">
        <v>580</v>
      </c>
      <c r="S28" s="447" t="s">
        <v>580</v>
      </c>
      <c r="T28" s="447">
        <v>1</v>
      </c>
      <c r="U28" s="163">
        <f t="shared" si="0"/>
        <v>0</v>
      </c>
      <c r="V28" s="163">
        <f t="shared" si="0"/>
        <v>11</v>
      </c>
      <c r="W28" s="163">
        <f t="shared" si="1"/>
        <v>11</v>
      </c>
      <c r="X28" s="164" t="s">
        <v>191</v>
      </c>
      <c r="Y28" s="668"/>
    </row>
    <row r="29" spans="1:25" ht="21.6" customHeight="1" thickBot="1">
      <c r="A29" s="654" t="s">
        <v>0</v>
      </c>
      <c r="B29" s="165" t="s">
        <v>192</v>
      </c>
      <c r="C29" s="166">
        <f>C11+C13+C15+C17+C19+C21+C23+C25+C27</f>
        <v>576</v>
      </c>
      <c r="D29" s="166">
        <f t="shared" ref="D29:W30" si="2">D11+D13+D15+D17+D19+D21+D23+D25+D27</f>
        <v>57</v>
      </c>
      <c r="E29" s="166">
        <f t="shared" si="2"/>
        <v>1162</v>
      </c>
      <c r="F29" s="166">
        <f t="shared" si="2"/>
        <v>80</v>
      </c>
      <c r="G29" s="166">
        <f t="shared" si="2"/>
        <v>156</v>
      </c>
      <c r="H29" s="166">
        <f t="shared" si="2"/>
        <v>15</v>
      </c>
      <c r="I29" s="166">
        <f t="shared" si="2"/>
        <v>195</v>
      </c>
      <c r="J29" s="166">
        <f t="shared" si="2"/>
        <v>18</v>
      </c>
      <c r="K29" s="166">
        <f t="shared" si="2"/>
        <v>72</v>
      </c>
      <c r="L29" s="166">
        <f t="shared" si="2"/>
        <v>2</v>
      </c>
      <c r="M29" s="166">
        <f t="shared" si="2"/>
        <v>15</v>
      </c>
      <c r="N29" s="166">
        <f t="shared" si="2"/>
        <v>0</v>
      </c>
      <c r="O29" s="166">
        <f t="shared" si="2"/>
        <v>141</v>
      </c>
      <c r="P29" s="166">
        <f t="shared" si="2"/>
        <v>14</v>
      </c>
      <c r="Q29" s="166">
        <f t="shared" si="2"/>
        <v>178</v>
      </c>
      <c r="R29" s="166">
        <f t="shared" si="2"/>
        <v>13</v>
      </c>
      <c r="S29" s="166">
        <f t="shared" si="2"/>
        <v>0</v>
      </c>
      <c r="T29" s="166">
        <f t="shared" si="2"/>
        <v>0</v>
      </c>
      <c r="U29" s="166">
        <f t="shared" si="2"/>
        <v>2495</v>
      </c>
      <c r="V29" s="166">
        <f t="shared" si="2"/>
        <v>199</v>
      </c>
      <c r="W29" s="166">
        <f t="shared" si="2"/>
        <v>2694</v>
      </c>
      <c r="X29" s="167" t="s">
        <v>190</v>
      </c>
      <c r="Y29" s="657" t="s">
        <v>1</v>
      </c>
    </row>
    <row r="30" spans="1:25" ht="21.6" customHeight="1" thickBot="1">
      <c r="A30" s="655"/>
      <c r="B30" s="159" t="s">
        <v>193</v>
      </c>
      <c r="C30" s="160">
        <f>C12+C14+C16+C18+C20+C22+C24+C26+C28</f>
        <v>22</v>
      </c>
      <c r="D30" s="160">
        <f t="shared" si="2"/>
        <v>612</v>
      </c>
      <c r="E30" s="160">
        <f t="shared" si="2"/>
        <v>28</v>
      </c>
      <c r="F30" s="160">
        <f t="shared" si="2"/>
        <v>473</v>
      </c>
      <c r="G30" s="160">
        <f t="shared" si="2"/>
        <v>5</v>
      </c>
      <c r="H30" s="160">
        <f t="shared" si="2"/>
        <v>134</v>
      </c>
      <c r="I30" s="160">
        <f t="shared" si="2"/>
        <v>5</v>
      </c>
      <c r="J30" s="160">
        <f t="shared" si="2"/>
        <v>114</v>
      </c>
      <c r="K30" s="160">
        <f t="shared" si="2"/>
        <v>2</v>
      </c>
      <c r="L30" s="160">
        <f t="shared" si="2"/>
        <v>32</v>
      </c>
      <c r="M30" s="160">
        <f t="shared" si="2"/>
        <v>1</v>
      </c>
      <c r="N30" s="160">
        <f t="shared" si="2"/>
        <v>4</v>
      </c>
      <c r="O30" s="160">
        <f t="shared" si="2"/>
        <v>4</v>
      </c>
      <c r="P30" s="160">
        <f t="shared" si="2"/>
        <v>64</v>
      </c>
      <c r="Q30" s="160">
        <f t="shared" si="2"/>
        <v>6</v>
      </c>
      <c r="R30" s="160">
        <f t="shared" si="2"/>
        <v>21</v>
      </c>
      <c r="S30" s="160">
        <f t="shared" si="2"/>
        <v>6</v>
      </c>
      <c r="T30" s="160">
        <f t="shared" si="2"/>
        <v>20</v>
      </c>
      <c r="U30" s="160">
        <f t="shared" si="2"/>
        <v>79</v>
      </c>
      <c r="V30" s="160">
        <f t="shared" si="2"/>
        <v>1474</v>
      </c>
      <c r="W30" s="160">
        <f t="shared" si="2"/>
        <v>1553</v>
      </c>
      <c r="X30" s="168" t="s">
        <v>191</v>
      </c>
      <c r="Y30" s="658"/>
    </row>
    <row r="31" spans="1:25" ht="21.6" customHeight="1">
      <c r="A31" s="656"/>
      <c r="B31" s="169" t="s">
        <v>0</v>
      </c>
      <c r="C31" s="170">
        <f t="shared" ref="C31:W31" si="3">C29+C30</f>
        <v>598</v>
      </c>
      <c r="D31" s="170">
        <f t="shared" si="3"/>
        <v>669</v>
      </c>
      <c r="E31" s="170">
        <f t="shared" si="3"/>
        <v>1190</v>
      </c>
      <c r="F31" s="170">
        <f t="shared" si="3"/>
        <v>553</v>
      </c>
      <c r="G31" s="170">
        <f t="shared" si="3"/>
        <v>161</v>
      </c>
      <c r="H31" s="170">
        <f t="shared" si="3"/>
        <v>149</v>
      </c>
      <c r="I31" s="170">
        <f t="shared" si="3"/>
        <v>200</v>
      </c>
      <c r="J31" s="170">
        <f t="shared" si="3"/>
        <v>132</v>
      </c>
      <c r="K31" s="170">
        <f t="shared" si="3"/>
        <v>74</v>
      </c>
      <c r="L31" s="170">
        <f t="shared" si="3"/>
        <v>34</v>
      </c>
      <c r="M31" s="170">
        <f t="shared" si="3"/>
        <v>16</v>
      </c>
      <c r="N31" s="170">
        <f t="shared" si="3"/>
        <v>4</v>
      </c>
      <c r="O31" s="170">
        <f t="shared" si="3"/>
        <v>145</v>
      </c>
      <c r="P31" s="170">
        <f t="shared" si="3"/>
        <v>78</v>
      </c>
      <c r="Q31" s="170">
        <f t="shared" si="3"/>
        <v>184</v>
      </c>
      <c r="R31" s="170">
        <f t="shared" si="3"/>
        <v>34</v>
      </c>
      <c r="S31" s="170">
        <f t="shared" si="3"/>
        <v>6</v>
      </c>
      <c r="T31" s="170">
        <f t="shared" si="3"/>
        <v>20</v>
      </c>
      <c r="U31" s="170">
        <f t="shared" si="3"/>
        <v>2574</v>
      </c>
      <c r="V31" s="170">
        <f t="shared" si="3"/>
        <v>1673</v>
      </c>
      <c r="W31" s="170">
        <f t="shared" si="3"/>
        <v>4247</v>
      </c>
      <c r="X31" s="171" t="s">
        <v>1</v>
      </c>
      <c r="Y31" s="659"/>
    </row>
    <row r="32" spans="1:25">
      <c r="A32" s="660" t="s">
        <v>196</v>
      </c>
      <c r="B32" s="660"/>
      <c r="C32" s="172"/>
      <c r="D32" s="172"/>
      <c r="U32" s="661" t="s">
        <v>197</v>
      </c>
      <c r="V32" s="661"/>
      <c r="W32" s="661"/>
      <c r="X32" s="661"/>
      <c r="Y32" s="661"/>
    </row>
  </sheetData>
  <mergeCells count="40">
    <mergeCell ref="Q8:R8"/>
    <mergeCell ref="S8:T8"/>
    <mergeCell ref="A1:Y1"/>
    <mergeCell ref="A3:Y3"/>
    <mergeCell ref="A4:Y4"/>
    <mergeCell ref="A7:B10"/>
    <mergeCell ref="C7:M7"/>
    <mergeCell ref="N7:W7"/>
    <mergeCell ref="Y21:Y22"/>
    <mergeCell ref="U8:W8"/>
    <mergeCell ref="A11:A12"/>
    <mergeCell ref="Y11:Y12"/>
    <mergeCell ref="A13:A14"/>
    <mergeCell ref="Y13:Y14"/>
    <mergeCell ref="A15:A16"/>
    <mergeCell ref="Y15:Y16"/>
    <mergeCell ref="X7:Y10"/>
    <mergeCell ref="C8:D8"/>
    <mergeCell ref="E8:F8"/>
    <mergeCell ref="G8:H8"/>
    <mergeCell ref="I8:J8"/>
    <mergeCell ref="K8:L8"/>
    <mergeCell ref="M8:N8"/>
    <mergeCell ref="O8:P8"/>
    <mergeCell ref="A29:A31"/>
    <mergeCell ref="Y29:Y31"/>
    <mergeCell ref="A32:B32"/>
    <mergeCell ref="U32:Y32"/>
    <mergeCell ref="A2:Y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E9" sqref="E9:F20"/>
    </sheetView>
  </sheetViews>
  <sheetFormatPr defaultColWidth="9.140625" defaultRowHeight="12.75"/>
  <cols>
    <col min="1" max="1" width="16.7109375" style="4" customWidth="1"/>
    <col min="2" max="7" width="10.42578125" style="2" customWidth="1"/>
    <col min="8" max="8" width="19.85546875" style="4" customWidth="1"/>
    <col min="9" max="16384" width="9.140625" style="2"/>
  </cols>
  <sheetData>
    <row r="1" spans="1:9" s="14" customFormat="1" ht="18">
      <c r="A1" s="564" t="s">
        <v>46</v>
      </c>
      <c r="B1" s="564"/>
      <c r="C1" s="564"/>
      <c r="D1" s="564"/>
      <c r="E1" s="564"/>
      <c r="F1" s="564"/>
      <c r="G1" s="564"/>
      <c r="H1" s="564"/>
    </row>
    <row r="2" spans="1:9" s="14" customFormat="1" ht="18">
      <c r="A2" s="565">
        <v>2020</v>
      </c>
      <c r="B2" s="565"/>
      <c r="C2" s="565"/>
      <c r="D2" s="565"/>
      <c r="E2" s="565"/>
      <c r="F2" s="565"/>
      <c r="G2" s="565"/>
      <c r="H2" s="565"/>
    </row>
    <row r="3" spans="1:9" s="14" customFormat="1" ht="35.450000000000003" customHeight="1">
      <c r="A3" s="647" t="s">
        <v>90</v>
      </c>
      <c r="B3" s="647"/>
      <c r="C3" s="647"/>
      <c r="D3" s="647"/>
      <c r="E3" s="647"/>
      <c r="F3" s="647"/>
      <c r="G3" s="647"/>
      <c r="H3" s="647"/>
      <c r="I3" s="5"/>
    </row>
    <row r="4" spans="1:9" ht="15.75">
      <c r="A4" s="567">
        <v>2020</v>
      </c>
      <c r="B4" s="567"/>
      <c r="C4" s="567"/>
      <c r="D4" s="567"/>
      <c r="E4" s="567"/>
      <c r="F4" s="567"/>
      <c r="G4" s="567"/>
      <c r="H4" s="567"/>
    </row>
    <row r="5" spans="1:9" ht="15.75">
      <c r="A5" s="52" t="s">
        <v>173</v>
      </c>
      <c r="B5" s="55"/>
      <c r="C5" s="55"/>
      <c r="D5" s="55"/>
      <c r="E5" s="55"/>
      <c r="F5" s="55"/>
      <c r="G5" s="55"/>
      <c r="H5" s="54" t="s">
        <v>174</v>
      </c>
    </row>
    <row r="6" spans="1:9" ht="26.25" customHeight="1" thickBot="1">
      <c r="A6" s="693" t="s">
        <v>162</v>
      </c>
      <c r="B6" s="649" t="s">
        <v>510</v>
      </c>
      <c r="C6" s="649"/>
      <c r="D6" s="649"/>
      <c r="E6" s="649" t="s">
        <v>511</v>
      </c>
      <c r="F6" s="649"/>
      <c r="G6" s="649"/>
      <c r="H6" s="650" t="s">
        <v>509</v>
      </c>
    </row>
    <row r="7" spans="1:9" s="13" customFormat="1" ht="18" customHeight="1" thickTop="1" thickBot="1">
      <c r="A7" s="694"/>
      <c r="B7" s="689" t="s">
        <v>429</v>
      </c>
      <c r="C7" s="689" t="s">
        <v>428</v>
      </c>
      <c r="D7" s="691" t="s">
        <v>121</v>
      </c>
      <c r="E7" s="689" t="s">
        <v>504</v>
      </c>
      <c r="F7" s="689" t="s">
        <v>505</v>
      </c>
      <c r="G7" s="691" t="s">
        <v>121</v>
      </c>
      <c r="H7" s="692"/>
    </row>
    <row r="8" spans="1:9" s="1" customFormat="1" ht="15" customHeight="1" thickTop="1">
      <c r="A8" s="695"/>
      <c r="B8" s="690"/>
      <c r="C8" s="690"/>
      <c r="D8" s="582"/>
      <c r="E8" s="690"/>
      <c r="F8" s="690"/>
      <c r="G8" s="582"/>
      <c r="H8" s="651"/>
    </row>
    <row r="9" spans="1:9" s="1" customFormat="1" ht="30" customHeight="1" thickBot="1">
      <c r="A9" s="102" t="s">
        <v>108</v>
      </c>
      <c r="B9" s="59">
        <v>211</v>
      </c>
      <c r="C9" s="59">
        <v>163</v>
      </c>
      <c r="D9" s="60">
        <f>Table_Default__XLS_TAB_7[[#This Row],[M_QTRI_COUNT]]+Table_Default__XLS_TAB_7[[#This Row],[M_NQTRI_COUNT]]</f>
        <v>374</v>
      </c>
      <c r="E9" s="59">
        <v>184</v>
      </c>
      <c r="F9" s="59">
        <v>190</v>
      </c>
      <c r="G9" s="60">
        <f>Table_Default__XLS_TAB_7[[#This Row],[W_QTRI_COUNT]]+Table_Default__XLS_TAB_7[[#This Row],[W_NQTRI_COUNT]]</f>
        <v>374</v>
      </c>
      <c r="H9" s="105" t="s">
        <v>5</v>
      </c>
    </row>
    <row r="10" spans="1:9" s="1" customFormat="1" ht="30" customHeight="1" thickBot="1">
      <c r="A10" s="103" t="s">
        <v>109</v>
      </c>
      <c r="B10" s="57">
        <v>182</v>
      </c>
      <c r="C10" s="57">
        <v>141</v>
      </c>
      <c r="D10" s="60">
        <f>Table_Default__XLS_TAB_7[[#This Row],[M_QTRI_COUNT]]+Table_Default__XLS_TAB_7[[#This Row],[M_NQTRI_COUNT]]</f>
        <v>323</v>
      </c>
      <c r="E10" s="57">
        <v>164</v>
      </c>
      <c r="F10" s="57">
        <v>159</v>
      </c>
      <c r="G10" s="60">
        <f>Table_Default__XLS_TAB_7[[#This Row],[W_QTRI_COUNT]]+Table_Default__XLS_TAB_7[[#This Row],[W_NQTRI_COUNT]]</f>
        <v>323</v>
      </c>
      <c r="H10" s="106" t="s">
        <v>7</v>
      </c>
    </row>
    <row r="11" spans="1:9" s="1" customFormat="1" ht="30" customHeight="1" thickBot="1">
      <c r="A11" s="104" t="s">
        <v>110</v>
      </c>
      <c r="B11" s="57">
        <v>166</v>
      </c>
      <c r="C11" s="57">
        <v>117</v>
      </c>
      <c r="D11" s="60">
        <f>Table_Default__XLS_TAB_7[[#This Row],[M_QTRI_COUNT]]+Table_Default__XLS_TAB_7[[#This Row],[M_NQTRI_COUNT]]</f>
        <v>283</v>
      </c>
      <c r="E11" s="57">
        <v>163</v>
      </c>
      <c r="F11" s="57">
        <v>120</v>
      </c>
      <c r="G11" s="60">
        <f>Table_Default__XLS_TAB_7[[#This Row],[W_QTRI_COUNT]]+Table_Default__XLS_TAB_7[[#This Row],[W_NQTRI_COUNT]]</f>
        <v>283</v>
      </c>
      <c r="H11" s="107" t="s">
        <v>9</v>
      </c>
    </row>
    <row r="12" spans="1:9" s="1" customFormat="1" ht="30" customHeight="1" thickBot="1">
      <c r="A12" s="103" t="s">
        <v>155</v>
      </c>
      <c r="B12" s="57">
        <v>95</v>
      </c>
      <c r="C12" s="57">
        <v>56</v>
      </c>
      <c r="D12" s="60">
        <f>Table_Default__XLS_TAB_7[[#This Row],[M_QTRI_COUNT]]+Table_Default__XLS_TAB_7[[#This Row],[M_NQTRI_COUNT]]</f>
        <v>151</v>
      </c>
      <c r="E12" s="57">
        <v>87</v>
      </c>
      <c r="F12" s="57">
        <v>64</v>
      </c>
      <c r="G12" s="60">
        <f>Table_Default__XLS_TAB_7[[#This Row],[W_QTRI_COUNT]]+Table_Default__XLS_TAB_7[[#This Row],[W_NQTRI_COUNT]]</f>
        <v>151</v>
      </c>
      <c r="H12" s="106" t="s">
        <v>10</v>
      </c>
    </row>
    <row r="13" spans="1:9" s="1" customFormat="1" ht="30" customHeight="1" thickBot="1">
      <c r="A13" s="104" t="s">
        <v>111</v>
      </c>
      <c r="B13" s="57">
        <v>122</v>
      </c>
      <c r="C13" s="57">
        <v>44</v>
      </c>
      <c r="D13" s="60">
        <f>Table_Default__XLS_TAB_7[[#This Row],[M_QTRI_COUNT]]+Table_Default__XLS_TAB_7[[#This Row],[M_NQTRI_COUNT]]</f>
        <v>166</v>
      </c>
      <c r="E13" s="57">
        <v>119</v>
      </c>
      <c r="F13" s="57">
        <v>47</v>
      </c>
      <c r="G13" s="60">
        <f>Table_Default__XLS_TAB_7[[#This Row],[W_QTRI_COUNT]]+Table_Default__XLS_TAB_7[[#This Row],[W_NQTRI_COUNT]]</f>
        <v>166</v>
      </c>
      <c r="H13" s="107" t="s">
        <v>12</v>
      </c>
    </row>
    <row r="14" spans="1:9" s="1" customFormat="1" ht="30" customHeight="1" thickBot="1">
      <c r="A14" s="103" t="s">
        <v>112</v>
      </c>
      <c r="B14" s="57">
        <v>223</v>
      </c>
      <c r="C14" s="57">
        <v>88</v>
      </c>
      <c r="D14" s="60">
        <f>Table_Default__XLS_TAB_7[[#This Row],[M_QTRI_COUNT]]+Table_Default__XLS_TAB_7[[#This Row],[M_NQTRI_COUNT]]</f>
        <v>311</v>
      </c>
      <c r="E14" s="57">
        <v>217</v>
      </c>
      <c r="F14" s="57">
        <v>94</v>
      </c>
      <c r="G14" s="60">
        <f>Table_Default__XLS_TAB_7[[#This Row],[W_QTRI_COUNT]]+Table_Default__XLS_TAB_7[[#This Row],[W_NQTRI_COUNT]]</f>
        <v>311</v>
      </c>
      <c r="H14" s="106" t="s">
        <v>14</v>
      </c>
    </row>
    <row r="15" spans="1:9" s="1" customFormat="1" ht="30" customHeight="1" thickBot="1">
      <c r="A15" s="104" t="s">
        <v>113</v>
      </c>
      <c r="B15" s="57">
        <v>312</v>
      </c>
      <c r="C15" s="57">
        <v>143</v>
      </c>
      <c r="D15" s="60">
        <f>Table_Default__XLS_TAB_7[[#This Row],[M_QTRI_COUNT]]+Table_Default__XLS_TAB_7[[#This Row],[M_NQTRI_COUNT]]</f>
        <v>455</v>
      </c>
      <c r="E15" s="57">
        <v>308</v>
      </c>
      <c r="F15" s="57">
        <v>147</v>
      </c>
      <c r="G15" s="60">
        <f>Table_Default__XLS_TAB_7[[#This Row],[W_QTRI_COUNT]]+Table_Default__XLS_TAB_7[[#This Row],[W_NQTRI_COUNT]]</f>
        <v>455</v>
      </c>
      <c r="H15" s="107" t="s">
        <v>16</v>
      </c>
    </row>
    <row r="16" spans="1:9" s="1" customFormat="1" ht="30" customHeight="1" thickBot="1">
      <c r="A16" s="103" t="s">
        <v>114</v>
      </c>
      <c r="B16" s="57">
        <v>328</v>
      </c>
      <c r="C16" s="57">
        <v>149</v>
      </c>
      <c r="D16" s="60">
        <f>Table_Default__XLS_TAB_7[[#This Row],[M_QTRI_COUNT]]+Table_Default__XLS_TAB_7[[#This Row],[M_NQTRI_COUNT]]</f>
        <v>477</v>
      </c>
      <c r="E16" s="57">
        <v>330</v>
      </c>
      <c r="F16" s="57">
        <v>147</v>
      </c>
      <c r="G16" s="60">
        <f>Table_Default__XLS_TAB_7[[#This Row],[W_QTRI_COUNT]]+Table_Default__XLS_TAB_7[[#This Row],[W_NQTRI_COUNT]]</f>
        <v>477</v>
      </c>
      <c r="H16" s="106" t="s">
        <v>18</v>
      </c>
    </row>
    <row r="17" spans="1:8" s="1" customFormat="1" ht="30" customHeight="1" thickBot="1">
      <c r="A17" s="104" t="s">
        <v>115</v>
      </c>
      <c r="B17" s="57">
        <v>289</v>
      </c>
      <c r="C17" s="57">
        <v>129</v>
      </c>
      <c r="D17" s="60">
        <f>Table_Default__XLS_TAB_7[[#This Row],[M_QTRI_COUNT]]+Table_Default__XLS_TAB_7[[#This Row],[M_NQTRI_COUNT]]</f>
        <v>418</v>
      </c>
      <c r="E17" s="57">
        <v>280</v>
      </c>
      <c r="F17" s="57">
        <v>138</v>
      </c>
      <c r="G17" s="60">
        <f>Table_Default__XLS_TAB_7[[#This Row],[W_QTRI_COUNT]]+Table_Default__XLS_TAB_7[[#This Row],[W_NQTRI_COUNT]]</f>
        <v>418</v>
      </c>
      <c r="H17" s="107" t="s">
        <v>20</v>
      </c>
    </row>
    <row r="18" spans="1:8" s="1" customFormat="1" ht="30" customHeight="1" thickBot="1">
      <c r="A18" s="103" t="s">
        <v>116</v>
      </c>
      <c r="B18" s="57">
        <v>304</v>
      </c>
      <c r="C18" s="57">
        <v>183</v>
      </c>
      <c r="D18" s="60">
        <f>Table_Default__XLS_TAB_7[[#This Row],[M_QTRI_COUNT]]+Table_Default__XLS_TAB_7[[#This Row],[M_NQTRI_COUNT]]</f>
        <v>487</v>
      </c>
      <c r="E18" s="57">
        <v>287</v>
      </c>
      <c r="F18" s="57">
        <v>200</v>
      </c>
      <c r="G18" s="60">
        <f>Table_Default__XLS_TAB_7[[#This Row],[W_QTRI_COUNT]]+Table_Default__XLS_TAB_7[[#This Row],[W_NQTRI_COUNT]]</f>
        <v>487</v>
      </c>
      <c r="H18" s="106" t="s">
        <v>22</v>
      </c>
    </row>
    <row r="19" spans="1:8" s="1" customFormat="1" ht="30" customHeight="1" thickBot="1">
      <c r="A19" s="104" t="s">
        <v>117</v>
      </c>
      <c r="B19" s="57">
        <v>237</v>
      </c>
      <c r="C19" s="57">
        <v>153</v>
      </c>
      <c r="D19" s="60">
        <f>Table_Default__XLS_TAB_7[[#This Row],[M_QTRI_COUNT]]+Table_Default__XLS_TAB_7[[#This Row],[M_NQTRI_COUNT]]</f>
        <v>390</v>
      </c>
      <c r="E19" s="57">
        <v>237</v>
      </c>
      <c r="F19" s="57">
        <v>153</v>
      </c>
      <c r="G19" s="60">
        <f>Table_Default__XLS_TAB_7[[#This Row],[W_QTRI_COUNT]]+Table_Default__XLS_TAB_7[[#This Row],[W_NQTRI_COUNT]]</f>
        <v>390</v>
      </c>
      <c r="H19" s="107" t="s">
        <v>24</v>
      </c>
    </row>
    <row r="20" spans="1:8" s="1" customFormat="1" ht="30" customHeight="1">
      <c r="A20" s="103" t="s">
        <v>118</v>
      </c>
      <c r="B20" s="97">
        <v>225</v>
      </c>
      <c r="C20" s="97">
        <v>187</v>
      </c>
      <c r="D20" s="81">
        <f>Table_Default__XLS_TAB_7[[#This Row],[M_QTRI_COUNT]]+Table_Default__XLS_TAB_7[[#This Row],[M_NQTRI_COUNT]]</f>
        <v>412</v>
      </c>
      <c r="E20" s="97">
        <v>198</v>
      </c>
      <c r="F20" s="97">
        <v>214</v>
      </c>
      <c r="G20" s="81">
        <f>Table_Default__XLS_TAB_7[[#This Row],[W_QTRI_COUNT]]+Table_Default__XLS_TAB_7[[#This Row],[W_NQTRI_COUNT]]</f>
        <v>412</v>
      </c>
      <c r="H20" s="106" t="s">
        <v>26</v>
      </c>
    </row>
    <row r="21" spans="1:8" s="1" customFormat="1" ht="29.25" customHeight="1">
      <c r="A21" s="492" t="s">
        <v>2</v>
      </c>
      <c r="B21" s="554">
        <f>SUM(Table_Default__XLS_TAB_7[M_QTRI_COUNT])</f>
        <v>2694</v>
      </c>
      <c r="C21" s="554">
        <f>SUM(Table_Default__XLS_TAB_7[M_NQTRI_COUNT])</f>
        <v>1553</v>
      </c>
      <c r="D21" s="554">
        <f>SUM(Table_Default__XLS_TAB_7[M_QTRI_TOT_COUNT])</f>
        <v>4247</v>
      </c>
      <c r="E21" s="554">
        <f>SUM(Table_Default__XLS_TAB_7[W_QTRI_COUNT])</f>
        <v>2574</v>
      </c>
      <c r="F21" s="554">
        <f>SUBTOTAL(109,Table_Default__XLS_TAB_7[W_NQTRI_COUNT])</f>
        <v>1673</v>
      </c>
      <c r="G21" s="554">
        <f>SUM(Table_Default__XLS_TAB_7[W_QTRI_TOT_COUNT])</f>
        <v>4247</v>
      </c>
      <c r="H21" s="82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rightToLeft="1" view="pageBreakPreview" zoomScaleNormal="100" workbookViewId="0">
      <selection activeCell="B8" sqref="B8:G13"/>
    </sheetView>
  </sheetViews>
  <sheetFormatPr defaultColWidth="9.140625" defaultRowHeight="12.75"/>
  <cols>
    <col min="1" max="1" width="30.5703125" style="4" customWidth="1"/>
    <col min="2" max="8" width="11.5703125" style="2" customWidth="1"/>
    <col min="9" max="9" width="30.5703125" style="4" customWidth="1"/>
    <col min="10" max="16384" width="9.140625" style="2"/>
  </cols>
  <sheetData>
    <row r="1" spans="1:9" s="14" customFormat="1" ht="22.5" customHeight="1">
      <c r="A1" s="564" t="s">
        <v>128</v>
      </c>
      <c r="B1" s="564"/>
      <c r="C1" s="564"/>
      <c r="D1" s="564"/>
      <c r="E1" s="564"/>
      <c r="F1" s="564"/>
      <c r="G1" s="564"/>
      <c r="H1" s="564"/>
      <c r="I1" s="564"/>
    </row>
    <row r="2" spans="1:9" s="14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</row>
    <row r="3" spans="1:9" s="14" customFormat="1" ht="18">
      <c r="A3" s="566" t="s">
        <v>170</v>
      </c>
      <c r="B3" s="566"/>
      <c r="C3" s="566"/>
      <c r="D3" s="566"/>
      <c r="E3" s="566"/>
      <c r="F3" s="566"/>
      <c r="G3" s="566"/>
      <c r="H3" s="566"/>
      <c r="I3" s="566"/>
    </row>
    <row r="4" spans="1:9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</row>
    <row r="5" spans="1:9" ht="15.75">
      <c r="A5" s="52" t="s">
        <v>168</v>
      </c>
      <c r="B5" s="53"/>
      <c r="C5" s="53"/>
      <c r="D5" s="53"/>
      <c r="E5" s="53"/>
      <c r="F5" s="53"/>
      <c r="G5" s="53"/>
      <c r="H5" s="53"/>
      <c r="I5" s="54" t="s">
        <v>167</v>
      </c>
    </row>
    <row r="6" spans="1:9" ht="46.5" customHeight="1" thickBot="1">
      <c r="A6" s="698" t="s">
        <v>91</v>
      </c>
      <c r="B6" s="495" t="s">
        <v>526</v>
      </c>
      <c r="C6" s="495" t="s">
        <v>528</v>
      </c>
      <c r="D6" s="495" t="s">
        <v>530</v>
      </c>
      <c r="E6" s="495" t="s">
        <v>532</v>
      </c>
      <c r="F6" s="495" t="s">
        <v>534</v>
      </c>
      <c r="G6" s="495" t="s">
        <v>536</v>
      </c>
      <c r="H6" s="496" t="s">
        <v>0</v>
      </c>
      <c r="I6" s="696" t="s">
        <v>524</v>
      </c>
    </row>
    <row r="7" spans="1:9" s="1" customFormat="1" ht="40.5" customHeight="1" thickTop="1">
      <c r="A7" s="699"/>
      <c r="B7" s="493" t="s">
        <v>527</v>
      </c>
      <c r="C7" s="493" t="s">
        <v>529</v>
      </c>
      <c r="D7" s="493" t="s">
        <v>531</v>
      </c>
      <c r="E7" s="493" t="s">
        <v>533</v>
      </c>
      <c r="F7" s="493" t="s">
        <v>535</v>
      </c>
      <c r="G7" s="493" t="s">
        <v>537</v>
      </c>
      <c r="H7" s="494" t="s">
        <v>1</v>
      </c>
      <c r="I7" s="697"/>
    </row>
    <row r="8" spans="1:9" s="1" customFormat="1" ht="30" customHeight="1" thickBot="1">
      <c r="A8" s="506" t="s">
        <v>526</v>
      </c>
      <c r="B8" s="133">
        <v>2495</v>
      </c>
      <c r="C8" s="133">
        <v>137</v>
      </c>
      <c r="D8" s="133">
        <v>42</v>
      </c>
      <c r="E8" s="133">
        <v>13</v>
      </c>
      <c r="F8" s="133">
        <v>4</v>
      </c>
      <c r="G8" s="133">
        <v>3</v>
      </c>
      <c r="H8" s="78">
        <f>SUM(Table_Default__XLS_TAB_810[[#This Row],[QATAR]:[OTHER_COUNTRIES]])</f>
        <v>2694</v>
      </c>
      <c r="I8" s="91" t="s">
        <v>527</v>
      </c>
    </row>
    <row r="9" spans="1:9" s="1" customFormat="1" ht="30" customHeight="1" thickTop="1" thickBot="1">
      <c r="A9" s="507" t="s">
        <v>528</v>
      </c>
      <c r="B9" s="134">
        <v>58</v>
      </c>
      <c r="C9" s="134">
        <v>5</v>
      </c>
      <c r="D9" s="134">
        <v>4</v>
      </c>
      <c r="E9" s="134">
        <v>2</v>
      </c>
      <c r="F9" s="134">
        <v>0</v>
      </c>
      <c r="G9" s="134">
        <v>0</v>
      </c>
      <c r="H9" s="78">
        <f>SUM(Table_Default__XLS_TAB_810[[#This Row],[QATAR]:[OTHER_COUNTRIES]])</f>
        <v>69</v>
      </c>
      <c r="I9" s="92" t="s">
        <v>542</v>
      </c>
    </row>
    <row r="10" spans="1:9" s="1" customFormat="1" ht="30" customHeight="1" thickTop="1" thickBot="1">
      <c r="A10" s="508" t="s">
        <v>530</v>
      </c>
      <c r="B10" s="134">
        <v>20</v>
      </c>
      <c r="C10" s="134">
        <v>7</v>
      </c>
      <c r="D10" s="134">
        <v>754</v>
      </c>
      <c r="E10" s="134">
        <v>109</v>
      </c>
      <c r="F10" s="134">
        <v>77</v>
      </c>
      <c r="G10" s="134">
        <v>28</v>
      </c>
      <c r="H10" s="78">
        <f>SUM(Table_Default__XLS_TAB_810[[#This Row],[QATAR]:[OTHER_COUNTRIES]])</f>
        <v>995</v>
      </c>
      <c r="I10" s="130" t="s">
        <v>531</v>
      </c>
    </row>
    <row r="11" spans="1:9" s="1" customFormat="1" ht="30" customHeight="1" thickTop="1" thickBot="1">
      <c r="A11" s="507" t="s">
        <v>532</v>
      </c>
      <c r="B11" s="134">
        <v>0</v>
      </c>
      <c r="C11" s="134">
        <v>1</v>
      </c>
      <c r="D11" s="134">
        <v>36</v>
      </c>
      <c r="E11" s="134">
        <v>343</v>
      </c>
      <c r="F11" s="134">
        <v>7</v>
      </c>
      <c r="G11" s="134">
        <v>6</v>
      </c>
      <c r="H11" s="78">
        <f>SUM(Table_Default__XLS_TAB_810[[#This Row],[QATAR]:[OTHER_COUNTRIES]])</f>
        <v>393</v>
      </c>
      <c r="I11" s="92" t="s">
        <v>533</v>
      </c>
    </row>
    <row r="12" spans="1:9" s="1" customFormat="1" ht="30" customHeight="1" thickTop="1" thickBot="1">
      <c r="A12" s="508" t="s">
        <v>534</v>
      </c>
      <c r="B12" s="134">
        <v>1</v>
      </c>
      <c r="C12" s="134">
        <v>0</v>
      </c>
      <c r="D12" s="134">
        <v>25</v>
      </c>
      <c r="E12" s="134">
        <v>7</v>
      </c>
      <c r="F12" s="134">
        <v>6</v>
      </c>
      <c r="G12" s="134">
        <v>3</v>
      </c>
      <c r="H12" s="78">
        <f>SUM(Table_Default__XLS_TAB_810[[#This Row],[QATAR]:[OTHER_COUNTRIES]])</f>
        <v>42</v>
      </c>
      <c r="I12" s="130" t="s">
        <v>535</v>
      </c>
    </row>
    <row r="13" spans="1:9" s="1" customFormat="1" ht="30" customHeight="1" thickTop="1" thickBot="1">
      <c r="A13" s="509" t="s">
        <v>536</v>
      </c>
      <c r="B13" s="135">
        <v>0</v>
      </c>
      <c r="C13" s="135">
        <v>0</v>
      </c>
      <c r="D13" s="135">
        <v>32</v>
      </c>
      <c r="E13" s="135">
        <v>5</v>
      </c>
      <c r="F13" s="135">
        <v>7</v>
      </c>
      <c r="G13" s="135">
        <v>10</v>
      </c>
      <c r="H13" s="78">
        <f>SUM(Table_Default__XLS_TAB_810[[#This Row],[QATAR]:[OTHER_COUNTRIES]])</f>
        <v>54</v>
      </c>
      <c r="I13" s="131" t="s">
        <v>537</v>
      </c>
    </row>
    <row r="14" spans="1:9" s="1" customFormat="1" ht="26.25" customHeight="1">
      <c r="A14" s="123" t="s">
        <v>2</v>
      </c>
      <c r="B14" s="74">
        <f t="shared" ref="B14:H14" si="0">SUM(B8:B13)</f>
        <v>2574</v>
      </c>
      <c r="C14" s="74">
        <f t="shared" si="0"/>
        <v>150</v>
      </c>
      <c r="D14" s="74">
        <f t="shared" si="0"/>
        <v>893</v>
      </c>
      <c r="E14" s="74">
        <f t="shared" si="0"/>
        <v>479</v>
      </c>
      <c r="F14" s="74">
        <f t="shared" si="0"/>
        <v>101</v>
      </c>
      <c r="G14" s="74">
        <f t="shared" si="0"/>
        <v>50</v>
      </c>
      <c r="H14" s="74">
        <f t="shared" si="0"/>
        <v>4247</v>
      </c>
      <c r="I14" s="17" t="s">
        <v>3</v>
      </c>
    </row>
    <row r="15" spans="1:9" ht="24" customHeight="1">
      <c r="A15" s="3"/>
      <c r="I15" s="3"/>
    </row>
    <row r="16" spans="1:9" ht="29.25" customHeight="1" thickBot="1"/>
    <row r="17" spans="1:6" ht="13.5" thickTop="1">
      <c r="A17" s="20" t="s">
        <v>95</v>
      </c>
      <c r="B17" s="21" t="s">
        <v>96</v>
      </c>
      <c r="C17" s="22" t="s">
        <v>97</v>
      </c>
      <c r="D17" s="13"/>
      <c r="E17" s="13"/>
    </row>
    <row r="18" spans="1:6" ht="25.5">
      <c r="A18" s="23" t="s">
        <v>98</v>
      </c>
      <c r="B18" s="47">
        <f>SUM(H8)</f>
        <v>2694</v>
      </c>
      <c r="C18" s="30">
        <f>SUM(B14)</f>
        <v>2574</v>
      </c>
      <c r="D18" s="1"/>
      <c r="E18" s="1"/>
      <c r="F18" s="25">
        <f>SUM(B18/$B$24*100)</f>
        <v>63.433011537555913</v>
      </c>
    </row>
    <row r="19" spans="1:6" ht="25.5">
      <c r="A19" s="23" t="s">
        <v>124</v>
      </c>
      <c r="B19" s="47">
        <f>SUM(H9)</f>
        <v>69</v>
      </c>
      <c r="C19" s="30">
        <f>SUM(C14)</f>
        <v>150</v>
      </c>
      <c r="D19" s="1"/>
      <c r="E19" s="1"/>
      <c r="F19" s="25">
        <f t="shared" ref="F19:F23" si="1">SUM(B19/$B$24*100)</f>
        <v>1.6246762420532141</v>
      </c>
    </row>
    <row r="20" spans="1:6" ht="25.5">
      <c r="A20" s="23" t="s">
        <v>99</v>
      </c>
      <c r="B20" s="24">
        <f t="shared" ref="B20:B23" si="2">SUM(H10)</f>
        <v>995</v>
      </c>
      <c r="C20" s="30">
        <f>SUM(D14)</f>
        <v>893</v>
      </c>
      <c r="D20" s="1"/>
      <c r="E20" s="1"/>
      <c r="F20" s="25">
        <f t="shared" si="1"/>
        <v>23.428302331057218</v>
      </c>
    </row>
    <row r="21" spans="1:6" ht="25.5">
      <c r="A21" s="23" t="s">
        <v>525</v>
      </c>
      <c r="B21" s="24">
        <f t="shared" si="2"/>
        <v>393</v>
      </c>
      <c r="C21" s="30">
        <f>SUM(E14)</f>
        <v>479</v>
      </c>
      <c r="D21" s="1"/>
      <c r="E21" s="1"/>
      <c r="F21" s="25">
        <f t="shared" si="1"/>
        <v>9.2535907699552631</v>
      </c>
    </row>
    <row r="22" spans="1:6" ht="25.5">
      <c r="A22" s="23" t="s">
        <v>119</v>
      </c>
      <c r="B22" s="24">
        <f t="shared" si="2"/>
        <v>42</v>
      </c>
      <c r="C22" s="30">
        <f>SUM(F14)</f>
        <v>101</v>
      </c>
      <c r="D22" s="1"/>
      <c r="E22" s="1"/>
      <c r="F22" s="25">
        <f t="shared" si="1"/>
        <v>0.98893336472804327</v>
      </c>
    </row>
    <row r="23" spans="1:6" ht="26.25" thickBot="1">
      <c r="A23" s="26" t="s">
        <v>100</v>
      </c>
      <c r="B23" s="24">
        <f t="shared" si="2"/>
        <v>54</v>
      </c>
      <c r="C23" s="27">
        <f>SUM(G14)</f>
        <v>50</v>
      </c>
      <c r="D23" s="1"/>
      <c r="E23" s="1"/>
      <c r="F23" s="25">
        <f t="shared" si="1"/>
        <v>1.2714857546503415</v>
      </c>
    </row>
    <row r="24" spans="1:6" ht="13.5" thickTop="1">
      <c r="B24" s="2">
        <f>SUM(B18:B23)</f>
        <v>4247</v>
      </c>
      <c r="C24" s="2">
        <f>SUM(C18:C23)</f>
        <v>4247</v>
      </c>
      <c r="F24" s="2">
        <f>SUM(F18:F23)</f>
        <v>99.999999999999986</v>
      </c>
    </row>
  </sheetData>
  <mergeCells count="6">
    <mergeCell ref="A1:I1"/>
    <mergeCell ref="A3:I3"/>
    <mergeCell ref="A4:I4"/>
    <mergeCell ref="I6:I7"/>
    <mergeCell ref="A6:A7"/>
    <mergeCell ref="A2:I2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zoomScaleNormal="100" zoomScaleSheetLayoutView="100" workbookViewId="0">
      <selection activeCell="C5" sqref="C5"/>
    </sheetView>
  </sheetViews>
  <sheetFormatPr defaultColWidth="9.140625" defaultRowHeight="12.75"/>
  <cols>
    <col min="1" max="1" width="42.85546875" style="187" customWidth="1"/>
    <col min="2" max="2" width="2.5703125" style="188" customWidth="1"/>
    <col min="3" max="3" width="41" style="189" customWidth="1"/>
    <col min="4" max="4" width="3.140625" style="188" customWidth="1"/>
    <col min="5" max="16384" width="9.140625" style="188"/>
  </cols>
  <sheetData>
    <row r="1" spans="1:3" ht="59.25" customHeight="1">
      <c r="A1" s="425"/>
      <c r="B1" s="426"/>
      <c r="C1" s="427"/>
    </row>
    <row r="2" spans="1:3" s="190" customFormat="1" ht="27">
      <c r="A2" s="428" t="s">
        <v>200</v>
      </c>
      <c r="B2" s="429"/>
      <c r="C2" s="430" t="s">
        <v>201</v>
      </c>
    </row>
    <row r="3" spans="1:3" ht="28.5" customHeight="1">
      <c r="A3" s="428" t="s">
        <v>202</v>
      </c>
      <c r="B3" s="425"/>
      <c r="C3" s="431" t="s">
        <v>203</v>
      </c>
    </row>
    <row r="4" spans="1:3" ht="15.75">
      <c r="A4" s="432"/>
      <c r="B4" s="425"/>
      <c r="C4" s="433"/>
    </row>
    <row r="5" spans="1:3" s="191" customFormat="1" ht="75">
      <c r="A5" s="434" t="s">
        <v>204</v>
      </c>
      <c r="B5" s="435"/>
      <c r="C5" s="436" t="s">
        <v>205</v>
      </c>
    </row>
    <row r="6" spans="1:3" s="191" customFormat="1" ht="11.25" customHeight="1">
      <c r="A6" s="437"/>
      <c r="B6" s="435"/>
      <c r="C6" s="438"/>
    </row>
    <row r="7" spans="1:3" s="191" customFormat="1" ht="75">
      <c r="A7" s="434" t="s">
        <v>206</v>
      </c>
      <c r="B7" s="435"/>
      <c r="C7" s="436" t="s">
        <v>207</v>
      </c>
    </row>
    <row r="8" spans="1:3" s="191" customFormat="1" ht="11.25" customHeight="1">
      <c r="A8" s="437"/>
      <c r="B8" s="435"/>
      <c r="C8" s="438"/>
    </row>
    <row r="9" spans="1:3" s="191" customFormat="1" ht="75">
      <c r="A9" s="439" t="s">
        <v>208</v>
      </c>
      <c r="B9" s="440"/>
      <c r="C9" s="441" t="s">
        <v>483</v>
      </c>
    </row>
    <row r="10" spans="1:3" s="191" customFormat="1" ht="11.25" customHeight="1">
      <c r="A10" s="437"/>
      <c r="B10" s="435"/>
      <c r="C10" s="438"/>
    </row>
    <row r="11" spans="1:3" s="191" customFormat="1" ht="56.25">
      <c r="A11" s="439" t="s">
        <v>502</v>
      </c>
      <c r="B11" s="435"/>
      <c r="C11" s="441" t="s">
        <v>503</v>
      </c>
    </row>
    <row r="12" spans="1:3" s="191" customFormat="1" ht="30.75" customHeight="1">
      <c r="A12" s="442" t="s">
        <v>209</v>
      </c>
      <c r="B12" s="440"/>
      <c r="C12" s="443" t="s">
        <v>210</v>
      </c>
    </row>
    <row r="13" spans="1:3" s="191" customFormat="1" ht="44.25" customHeight="1">
      <c r="A13" s="434" t="s">
        <v>481</v>
      </c>
      <c r="B13" s="440"/>
      <c r="C13" s="441" t="s">
        <v>482</v>
      </c>
    </row>
    <row r="14" spans="1:3" s="191" customFormat="1" ht="57" customHeight="1">
      <c r="A14" s="192"/>
      <c r="B14" s="193"/>
      <c r="C14" s="194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D11" sqref="D11"/>
    </sheetView>
  </sheetViews>
  <sheetFormatPr defaultColWidth="9.140625" defaultRowHeight="12.75"/>
  <cols>
    <col min="1" max="1" width="25.7109375" style="29" customWidth="1"/>
    <col min="2" max="3" width="6.7109375" style="29" customWidth="1"/>
    <col min="4" max="4" width="7.28515625" style="29" bestFit="1" customWidth="1"/>
    <col min="5" max="15" width="6.7109375" style="29" customWidth="1"/>
    <col min="16" max="16" width="7.28515625" style="29" bestFit="1" customWidth="1"/>
    <col min="17" max="17" width="25.7109375" style="29" customWidth="1"/>
    <col min="18" max="16384" width="9.140625" style="29"/>
  </cols>
  <sheetData>
    <row r="1" spans="1:17" s="14" customFormat="1" ht="24" customHeight="1">
      <c r="A1" s="564" t="s">
        <v>51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s="14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s="14" customFormat="1" ht="18">
      <c r="A3" s="566" t="s">
        <v>52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7" s="2" customFormat="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1:17" s="2" customFormat="1" ht="15.75">
      <c r="A5" s="52" t="s">
        <v>147</v>
      </c>
      <c r="B5" s="96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 t="s">
        <v>148</v>
      </c>
    </row>
    <row r="6" spans="1:17" s="2" customFormat="1" ht="18.75" customHeight="1" thickBot="1">
      <c r="A6" s="698" t="s">
        <v>538</v>
      </c>
      <c r="B6" s="700">
        <v>-20</v>
      </c>
      <c r="C6" s="700" t="s">
        <v>53</v>
      </c>
      <c r="D6" s="700" t="s">
        <v>54</v>
      </c>
      <c r="E6" s="700" t="s">
        <v>55</v>
      </c>
      <c r="F6" s="700" t="s">
        <v>56</v>
      </c>
      <c r="G6" s="700" t="s">
        <v>57</v>
      </c>
      <c r="H6" s="700" t="s">
        <v>58</v>
      </c>
      <c r="I6" s="700" t="s">
        <v>59</v>
      </c>
      <c r="J6" s="700" t="s">
        <v>60</v>
      </c>
      <c r="K6" s="700" t="s">
        <v>101</v>
      </c>
      <c r="L6" s="700" t="s">
        <v>102</v>
      </c>
      <c r="M6" s="700" t="s">
        <v>103</v>
      </c>
      <c r="N6" s="700" t="s">
        <v>104</v>
      </c>
      <c r="O6" s="702" t="s">
        <v>125</v>
      </c>
      <c r="P6" s="691" t="s">
        <v>121</v>
      </c>
      <c r="Q6" s="706" t="s">
        <v>539</v>
      </c>
    </row>
    <row r="7" spans="1:17" s="13" customFormat="1" ht="14.25" customHeight="1" thickTop="1" thickBot="1">
      <c r="A7" s="705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3"/>
      <c r="P7" s="709"/>
      <c r="Q7" s="707"/>
    </row>
    <row r="8" spans="1:17" s="13" customFormat="1" ht="18.75" customHeight="1" thickTop="1" thickBot="1">
      <c r="A8" s="705"/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3"/>
      <c r="P8" s="709"/>
      <c r="Q8" s="707"/>
    </row>
    <row r="9" spans="1:17" s="1" customFormat="1" ht="18.75" customHeight="1" thickTop="1">
      <c r="A9" s="699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704"/>
      <c r="P9" s="598"/>
      <c r="Q9" s="708"/>
    </row>
    <row r="10" spans="1:17" s="1" customFormat="1" ht="26.25" customHeight="1" thickBot="1">
      <c r="A10" s="98" t="s">
        <v>47</v>
      </c>
      <c r="B10" s="136">
        <v>35</v>
      </c>
      <c r="C10" s="136">
        <v>639</v>
      </c>
      <c r="D10" s="136">
        <v>1129</v>
      </c>
      <c r="E10" s="136">
        <v>444</v>
      </c>
      <c r="F10" s="136">
        <v>187</v>
      </c>
      <c r="G10" s="136">
        <v>100</v>
      </c>
      <c r="H10" s="136">
        <v>61</v>
      </c>
      <c r="I10" s="136">
        <v>57</v>
      </c>
      <c r="J10" s="136">
        <v>26</v>
      </c>
      <c r="K10" s="136">
        <v>7</v>
      </c>
      <c r="L10" s="136">
        <v>3</v>
      </c>
      <c r="M10" s="136">
        <v>3</v>
      </c>
      <c r="N10" s="136">
        <v>3</v>
      </c>
      <c r="O10" s="136">
        <v>0</v>
      </c>
      <c r="P10" s="61">
        <f>SUM(B10:O10)</f>
        <v>2694</v>
      </c>
      <c r="Q10" s="91" t="s">
        <v>527</v>
      </c>
    </row>
    <row r="11" spans="1:17" s="1" customFormat="1" ht="26.25" customHeight="1" thickTop="1" thickBot="1">
      <c r="A11" s="99" t="s">
        <v>61</v>
      </c>
      <c r="B11" s="137">
        <v>0</v>
      </c>
      <c r="C11" s="137">
        <v>7</v>
      </c>
      <c r="D11" s="137">
        <v>20</v>
      </c>
      <c r="E11" s="137">
        <v>15</v>
      </c>
      <c r="F11" s="137">
        <v>12</v>
      </c>
      <c r="G11" s="137">
        <v>8</v>
      </c>
      <c r="H11" s="137">
        <v>2</v>
      </c>
      <c r="I11" s="137">
        <v>1</v>
      </c>
      <c r="J11" s="137">
        <v>1</v>
      </c>
      <c r="K11" s="137">
        <v>2</v>
      </c>
      <c r="L11" s="137">
        <v>0</v>
      </c>
      <c r="M11" s="137">
        <v>1</v>
      </c>
      <c r="N11" s="137">
        <v>0</v>
      </c>
      <c r="O11" s="137">
        <v>0</v>
      </c>
      <c r="P11" s="62">
        <f t="shared" ref="P11:P15" si="0">SUM(B11:O11)</f>
        <v>69</v>
      </c>
      <c r="Q11" s="92" t="s">
        <v>542</v>
      </c>
    </row>
    <row r="12" spans="1:17" s="1" customFormat="1" ht="26.25" customHeight="1" thickTop="1" thickBot="1">
      <c r="A12" s="100" t="s">
        <v>48</v>
      </c>
      <c r="B12" s="138">
        <v>4</v>
      </c>
      <c r="C12" s="138">
        <v>70</v>
      </c>
      <c r="D12" s="138">
        <v>321</v>
      </c>
      <c r="E12" s="138">
        <v>297</v>
      </c>
      <c r="F12" s="138">
        <v>158</v>
      </c>
      <c r="G12" s="138">
        <v>77</v>
      </c>
      <c r="H12" s="138">
        <v>30</v>
      </c>
      <c r="I12" s="138">
        <v>22</v>
      </c>
      <c r="J12" s="138">
        <v>9</v>
      </c>
      <c r="K12" s="138">
        <v>4</v>
      </c>
      <c r="L12" s="138">
        <v>3</v>
      </c>
      <c r="M12" s="138">
        <v>0</v>
      </c>
      <c r="N12" s="138">
        <v>0</v>
      </c>
      <c r="O12" s="138">
        <v>0</v>
      </c>
      <c r="P12" s="63">
        <f t="shared" si="0"/>
        <v>995</v>
      </c>
      <c r="Q12" s="130" t="s">
        <v>531</v>
      </c>
    </row>
    <row r="13" spans="1:17" s="1" customFormat="1" ht="26.25" customHeight="1" thickTop="1" thickBot="1">
      <c r="A13" s="99" t="s">
        <v>523</v>
      </c>
      <c r="B13" s="137">
        <v>7</v>
      </c>
      <c r="C13" s="137">
        <v>91</v>
      </c>
      <c r="D13" s="137">
        <v>152</v>
      </c>
      <c r="E13" s="137">
        <v>85</v>
      </c>
      <c r="F13" s="137">
        <v>31</v>
      </c>
      <c r="G13" s="137">
        <v>18</v>
      </c>
      <c r="H13" s="137">
        <v>5</v>
      </c>
      <c r="I13" s="137">
        <v>2</v>
      </c>
      <c r="J13" s="137">
        <v>1</v>
      </c>
      <c r="K13" s="137">
        <v>1</v>
      </c>
      <c r="L13" s="137">
        <v>0</v>
      </c>
      <c r="M13" s="137">
        <v>0</v>
      </c>
      <c r="N13" s="137">
        <v>0</v>
      </c>
      <c r="O13" s="137">
        <v>0</v>
      </c>
      <c r="P13" s="62">
        <f t="shared" si="0"/>
        <v>393</v>
      </c>
      <c r="Q13" s="92" t="s">
        <v>533</v>
      </c>
    </row>
    <row r="14" spans="1:17" s="1" customFormat="1" ht="26.25" customHeight="1" thickTop="1" thickBot="1">
      <c r="A14" s="100" t="s">
        <v>49</v>
      </c>
      <c r="B14" s="138">
        <v>0</v>
      </c>
      <c r="C14" s="138">
        <v>1</v>
      </c>
      <c r="D14" s="138">
        <v>8</v>
      </c>
      <c r="E14" s="138">
        <v>10</v>
      </c>
      <c r="F14" s="138">
        <v>8</v>
      </c>
      <c r="G14" s="138">
        <v>4</v>
      </c>
      <c r="H14" s="138">
        <v>4</v>
      </c>
      <c r="I14" s="138">
        <v>3</v>
      </c>
      <c r="J14" s="138">
        <v>3</v>
      </c>
      <c r="K14" s="138">
        <v>0</v>
      </c>
      <c r="L14" s="138">
        <v>1</v>
      </c>
      <c r="M14" s="138">
        <v>0</v>
      </c>
      <c r="N14" s="138">
        <v>0</v>
      </c>
      <c r="O14" s="138">
        <v>0</v>
      </c>
      <c r="P14" s="63">
        <f t="shared" si="0"/>
        <v>42</v>
      </c>
      <c r="Q14" s="130" t="s">
        <v>535</v>
      </c>
    </row>
    <row r="15" spans="1:17" s="1" customFormat="1" ht="26.25" customHeight="1" thickTop="1">
      <c r="A15" s="101" t="s">
        <v>50</v>
      </c>
      <c r="B15" s="139">
        <v>0</v>
      </c>
      <c r="C15" s="139">
        <v>3</v>
      </c>
      <c r="D15" s="139">
        <v>12</v>
      </c>
      <c r="E15" s="139">
        <v>13</v>
      </c>
      <c r="F15" s="139">
        <v>11</v>
      </c>
      <c r="G15" s="139">
        <v>3</v>
      </c>
      <c r="H15" s="139">
        <v>5</v>
      </c>
      <c r="I15" s="139">
        <v>4</v>
      </c>
      <c r="J15" s="139">
        <v>2</v>
      </c>
      <c r="K15" s="139">
        <v>1</v>
      </c>
      <c r="L15" s="139">
        <v>0</v>
      </c>
      <c r="M15" s="139">
        <v>0</v>
      </c>
      <c r="N15" s="139">
        <v>0</v>
      </c>
      <c r="O15" s="139">
        <v>0</v>
      </c>
      <c r="P15" s="64">
        <f t="shared" si="0"/>
        <v>54</v>
      </c>
      <c r="Q15" s="131" t="s">
        <v>537</v>
      </c>
    </row>
    <row r="16" spans="1:17" s="1" customFormat="1" ht="26.25" customHeight="1">
      <c r="A16" s="119" t="s">
        <v>2</v>
      </c>
      <c r="B16" s="18">
        <f t="shared" ref="B16:P16" si="1">SUM(B10:B15)</f>
        <v>46</v>
      </c>
      <c r="C16" s="18">
        <f t="shared" si="1"/>
        <v>811</v>
      </c>
      <c r="D16" s="18">
        <f t="shared" si="1"/>
        <v>1642</v>
      </c>
      <c r="E16" s="18">
        <f t="shared" si="1"/>
        <v>864</v>
      </c>
      <c r="F16" s="18">
        <f t="shared" si="1"/>
        <v>407</v>
      </c>
      <c r="G16" s="18">
        <f t="shared" si="1"/>
        <v>210</v>
      </c>
      <c r="H16" s="18">
        <f t="shared" si="1"/>
        <v>107</v>
      </c>
      <c r="I16" s="18">
        <f t="shared" si="1"/>
        <v>89</v>
      </c>
      <c r="J16" s="18">
        <f t="shared" si="1"/>
        <v>42</v>
      </c>
      <c r="K16" s="18">
        <f t="shared" si="1"/>
        <v>15</v>
      </c>
      <c r="L16" s="18">
        <f t="shared" si="1"/>
        <v>7</v>
      </c>
      <c r="M16" s="18">
        <f t="shared" si="1"/>
        <v>4</v>
      </c>
      <c r="N16" s="18">
        <f t="shared" si="1"/>
        <v>3</v>
      </c>
      <c r="O16" s="18">
        <f t="shared" si="1"/>
        <v>0</v>
      </c>
      <c r="P16" s="18">
        <f t="shared" si="1"/>
        <v>4247</v>
      </c>
      <c r="Q16" s="17" t="s">
        <v>106</v>
      </c>
    </row>
  </sheetData>
  <mergeCells count="21"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  <mergeCell ref="D6:D9"/>
    <mergeCell ref="L6:L9"/>
    <mergeCell ref="M6:M9"/>
    <mergeCell ref="I6:I9"/>
    <mergeCell ref="H6:H9"/>
  </mergeCells>
  <phoneticPr fontId="7" type="noConversion"/>
  <printOptions horizontalCentered="1" verticalCentered="1"/>
  <pageMargins left="0" right="0" top="0" bottom="0" header="0" footer="0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B10" sqref="B10:L15"/>
    </sheetView>
  </sheetViews>
  <sheetFormatPr defaultColWidth="9.140625" defaultRowHeight="12.75"/>
  <cols>
    <col min="1" max="1" width="25.7109375" style="29" customWidth="1"/>
    <col min="2" max="13" width="7.140625" style="29" customWidth="1"/>
    <col min="14" max="14" width="25.7109375" style="29" customWidth="1"/>
    <col min="15" max="16384" width="9.140625" style="29"/>
  </cols>
  <sheetData>
    <row r="1" spans="1:14" s="14" customFormat="1" ht="18">
      <c r="A1" s="564" t="s">
        <v>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s="14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s="14" customFormat="1" ht="18">
      <c r="A3" s="566" t="s">
        <v>63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1:14" s="2" customFormat="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s="2" customFormat="1" ht="15.75">
      <c r="A5" s="52" t="s">
        <v>158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6" t="s">
        <v>149</v>
      </c>
    </row>
    <row r="6" spans="1:14" s="2" customFormat="1" ht="18.75" customHeight="1" thickBot="1">
      <c r="A6" s="698" t="s">
        <v>541</v>
      </c>
      <c r="B6" s="710">
        <v>-20</v>
      </c>
      <c r="C6" s="710" t="s">
        <v>53</v>
      </c>
      <c r="D6" s="710" t="s">
        <v>54</v>
      </c>
      <c r="E6" s="710" t="s">
        <v>55</v>
      </c>
      <c r="F6" s="710" t="s">
        <v>56</v>
      </c>
      <c r="G6" s="710" t="s">
        <v>57</v>
      </c>
      <c r="H6" s="710" t="s">
        <v>58</v>
      </c>
      <c r="I6" s="710" t="s">
        <v>59</v>
      </c>
      <c r="J6" s="710" t="s">
        <v>60</v>
      </c>
      <c r="K6" s="710" t="s">
        <v>92</v>
      </c>
      <c r="L6" s="710" t="s">
        <v>540</v>
      </c>
      <c r="M6" s="711" t="s">
        <v>121</v>
      </c>
      <c r="N6" s="706" t="s">
        <v>105</v>
      </c>
    </row>
    <row r="7" spans="1:14" s="13" customFormat="1" ht="14.25" customHeight="1" thickTop="1" thickBot="1">
      <c r="A7" s="705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12"/>
      <c r="N7" s="707"/>
    </row>
    <row r="8" spans="1:14" s="13" customFormat="1" ht="18.75" customHeight="1" thickTop="1" thickBot="1">
      <c r="A8" s="705"/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12"/>
      <c r="N8" s="707"/>
    </row>
    <row r="9" spans="1:14" s="1" customFormat="1" ht="18.75" customHeight="1" thickTop="1">
      <c r="A9" s="699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13"/>
      <c r="N9" s="708"/>
    </row>
    <row r="10" spans="1:14" s="1" customFormat="1" ht="26.25" customHeight="1" thickBot="1">
      <c r="A10" s="114" t="s">
        <v>47</v>
      </c>
      <c r="B10" s="136">
        <v>287</v>
      </c>
      <c r="C10" s="136">
        <v>1089</v>
      </c>
      <c r="D10" s="136">
        <v>681</v>
      </c>
      <c r="E10" s="136">
        <v>246</v>
      </c>
      <c r="F10" s="136">
        <v>153</v>
      </c>
      <c r="G10" s="136">
        <v>61</v>
      </c>
      <c r="H10" s="136">
        <v>40</v>
      </c>
      <c r="I10" s="136">
        <v>12</v>
      </c>
      <c r="J10" s="136">
        <v>4</v>
      </c>
      <c r="K10" s="136">
        <v>1</v>
      </c>
      <c r="L10" s="136">
        <v>0</v>
      </c>
      <c r="M10" s="61">
        <f>SUM(B10:L10)</f>
        <v>2574</v>
      </c>
      <c r="N10" s="108" t="s">
        <v>527</v>
      </c>
    </row>
    <row r="11" spans="1:14" s="1" customFormat="1" ht="26.25" customHeight="1" thickTop="1" thickBot="1">
      <c r="A11" s="115" t="s">
        <v>61</v>
      </c>
      <c r="B11" s="137">
        <v>17</v>
      </c>
      <c r="C11" s="137">
        <v>47</v>
      </c>
      <c r="D11" s="137">
        <v>51</v>
      </c>
      <c r="E11" s="137">
        <v>16</v>
      </c>
      <c r="F11" s="137">
        <v>11</v>
      </c>
      <c r="G11" s="137">
        <v>5</v>
      </c>
      <c r="H11" s="137">
        <v>1</v>
      </c>
      <c r="I11" s="137">
        <v>1</v>
      </c>
      <c r="J11" s="137">
        <v>1</v>
      </c>
      <c r="K11" s="137">
        <v>0</v>
      </c>
      <c r="L11" s="137">
        <v>0</v>
      </c>
      <c r="M11" s="62">
        <f t="shared" ref="M11:M15" si="0">SUM(B11:L11)</f>
        <v>150</v>
      </c>
      <c r="N11" s="109" t="s">
        <v>542</v>
      </c>
    </row>
    <row r="12" spans="1:14" s="1" customFormat="1" ht="26.25" customHeight="1" thickTop="1" thickBot="1">
      <c r="A12" s="116" t="s">
        <v>48</v>
      </c>
      <c r="B12" s="138">
        <v>48</v>
      </c>
      <c r="C12" s="138">
        <v>204</v>
      </c>
      <c r="D12" s="138">
        <v>295</v>
      </c>
      <c r="E12" s="138">
        <v>176</v>
      </c>
      <c r="F12" s="138">
        <v>88</v>
      </c>
      <c r="G12" s="138">
        <v>53</v>
      </c>
      <c r="H12" s="138">
        <v>20</v>
      </c>
      <c r="I12" s="138">
        <v>5</v>
      </c>
      <c r="J12" s="138">
        <v>3</v>
      </c>
      <c r="K12" s="138">
        <v>1</v>
      </c>
      <c r="L12" s="138">
        <v>0</v>
      </c>
      <c r="M12" s="63">
        <f t="shared" si="0"/>
        <v>893</v>
      </c>
      <c r="N12" s="110" t="s">
        <v>531</v>
      </c>
    </row>
    <row r="13" spans="1:14" s="1" customFormat="1" ht="26.25" customHeight="1" thickTop="1" thickBot="1">
      <c r="A13" s="115" t="s">
        <v>523</v>
      </c>
      <c r="B13" s="137">
        <v>49</v>
      </c>
      <c r="C13" s="137">
        <v>152</v>
      </c>
      <c r="D13" s="137">
        <v>122</v>
      </c>
      <c r="E13" s="137">
        <v>90</v>
      </c>
      <c r="F13" s="137">
        <v>44</v>
      </c>
      <c r="G13" s="137">
        <v>15</v>
      </c>
      <c r="H13" s="137">
        <v>4</v>
      </c>
      <c r="I13" s="137">
        <v>3</v>
      </c>
      <c r="J13" s="137">
        <v>0</v>
      </c>
      <c r="K13" s="137">
        <v>0</v>
      </c>
      <c r="L13" s="137">
        <v>0</v>
      </c>
      <c r="M13" s="62">
        <f t="shared" si="0"/>
        <v>479</v>
      </c>
      <c r="N13" s="109" t="s">
        <v>533</v>
      </c>
    </row>
    <row r="14" spans="1:14" s="1" customFormat="1" ht="26.25" customHeight="1" thickTop="1" thickBot="1">
      <c r="A14" s="117" t="s">
        <v>49</v>
      </c>
      <c r="B14" s="138">
        <v>1</v>
      </c>
      <c r="C14" s="138">
        <v>11</v>
      </c>
      <c r="D14" s="138">
        <v>30</v>
      </c>
      <c r="E14" s="138">
        <v>31</v>
      </c>
      <c r="F14" s="138">
        <v>14</v>
      </c>
      <c r="G14" s="138">
        <v>10</v>
      </c>
      <c r="H14" s="138">
        <v>3</v>
      </c>
      <c r="I14" s="138">
        <v>1</v>
      </c>
      <c r="J14" s="138">
        <v>0</v>
      </c>
      <c r="K14" s="138">
        <v>0</v>
      </c>
      <c r="L14" s="138">
        <v>0</v>
      </c>
      <c r="M14" s="63">
        <f t="shared" si="0"/>
        <v>101</v>
      </c>
      <c r="N14" s="111" t="s">
        <v>535</v>
      </c>
    </row>
    <row r="15" spans="1:14" s="1" customFormat="1" ht="26.25" customHeight="1">
      <c r="A15" s="118" t="s">
        <v>50</v>
      </c>
      <c r="B15" s="139">
        <v>0</v>
      </c>
      <c r="C15" s="139">
        <v>5</v>
      </c>
      <c r="D15" s="139">
        <v>19</v>
      </c>
      <c r="E15" s="139">
        <v>14</v>
      </c>
      <c r="F15" s="139">
        <v>7</v>
      </c>
      <c r="G15" s="139">
        <v>3</v>
      </c>
      <c r="H15" s="139">
        <v>2</v>
      </c>
      <c r="I15" s="139">
        <v>0</v>
      </c>
      <c r="J15" s="139">
        <v>0</v>
      </c>
      <c r="K15" s="139">
        <v>0</v>
      </c>
      <c r="L15" s="139">
        <v>0</v>
      </c>
      <c r="M15" s="64">
        <f t="shared" si="0"/>
        <v>50</v>
      </c>
      <c r="N15" s="112" t="s">
        <v>537</v>
      </c>
    </row>
    <row r="16" spans="1:14" s="1" customFormat="1" ht="26.25" customHeight="1">
      <c r="A16" s="119" t="s">
        <v>2</v>
      </c>
      <c r="B16" s="73">
        <f>SUM(B10:B15)</f>
        <v>402</v>
      </c>
      <c r="C16" s="73">
        <f t="shared" ref="C16:L16" si="1">SUM(C10:C15)</f>
        <v>1508</v>
      </c>
      <c r="D16" s="73">
        <f t="shared" si="1"/>
        <v>1198</v>
      </c>
      <c r="E16" s="73">
        <f t="shared" si="1"/>
        <v>573</v>
      </c>
      <c r="F16" s="73">
        <f t="shared" si="1"/>
        <v>317</v>
      </c>
      <c r="G16" s="73">
        <f t="shared" si="1"/>
        <v>147</v>
      </c>
      <c r="H16" s="73">
        <f t="shared" si="1"/>
        <v>70</v>
      </c>
      <c r="I16" s="73">
        <f t="shared" si="1"/>
        <v>22</v>
      </c>
      <c r="J16" s="73">
        <f t="shared" si="1"/>
        <v>8</v>
      </c>
      <c r="K16" s="73">
        <f t="shared" si="1"/>
        <v>2</v>
      </c>
      <c r="L16" s="73">
        <f t="shared" si="1"/>
        <v>0</v>
      </c>
      <c r="M16" s="73">
        <f>SUM(M10:M15)</f>
        <v>4247</v>
      </c>
      <c r="N16" s="113" t="s">
        <v>106</v>
      </c>
    </row>
  </sheetData>
  <mergeCells count="18"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  <mergeCell ref="B6:B9"/>
    <mergeCell ref="C6:C9"/>
    <mergeCell ref="D6:D9"/>
    <mergeCell ref="E6:E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topLeftCell="A7" zoomScaleNormal="100" workbookViewId="0">
      <selection activeCell="B10" sqref="B10:L23"/>
    </sheetView>
  </sheetViews>
  <sheetFormatPr defaultColWidth="9.140625" defaultRowHeight="12.75"/>
  <cols>
    <col min="1" max="1" width="20.7109375" style="29" customWidth="1"/>
    <col min="2" max="12" width="7.7109375" style="29" customWidth="1"/>
    <col min="13" max="13" width="8.7109375" style="29" customWidth="1"/>
    <col min="14" max="14" width="20.7109375" style="29" customWidth="1"/>
    <col min="15" max="16384" width="9.140625" style="29"/>
  </cols>
  <sheetData>
    <row r="1" spans="1:14" s="14" customFormat="1" ht="18">
      <c r="A1" s="564" t="s">
        <v>64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s="14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s="14" customFormat="1" ht="18">
      <c r="A3" s="566" t="s">
        <v>65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1:14" s="2" customFormat="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s="2" customFormat="1" ht="15.75">
      <c r="A5" s="52" t="s">
        <v>150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6" t="s">
        <v>151</v>
      </c>
    </row>
    <row r="6" spans="1:14" s="2" customFormat="1" ht="18.75" customHeight="1" thickBot="1">
      <c r="A6" s="714" t="s">
        <v>164</v>
      </c>
      <c r="B6" s="711">
        <v>-20</v>
      </c>
      <c r="C6" s="711" t="s">
        <v>53</v>
      </c>
      <c r="D6" s="711" t="s">
        <v>54</v>
      </c>
      <c r="E6" s="711" t="s">
        <v>55</v>
      </c>
      <c r="F6" s="711" t="s">
        <v>56</v>
      </c>
      <c r="G6" s="711" t="s">
        <v>57</v>
      </c>
      <c r="H6" s="711" t="s">
        <v>58</v>
      </c>
      <c r="I6" s="711" t="s">
        <v>59</v>
      </c>
      <c r="J6" s="711" t="s">
        <v>60</v>
      </c>
      <c r="K6" s="711" t="s">
        <v>92</v>
      </c>
      <c r="L6" s="711" t="s">
        <v>543</v>
      </c>
      <c r="M6" s="711" t="s">
        <v>121</v>
      </c>
      <c r="N6" s="593" t="s">
        <v>107</v>
      </c>
    </row>
    <row r="7" spans="1:14" s="13" customFormat="1" ht="14.25" customHeight="1" thickTop="1" thickBot="1">
      <c r="A7" s="715"/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594"/>
    </row>
    <row r="8" spans="1:14" s="13" customFormat="1" ht="18.75" customHeight="1" thickTop="1" thickBot="1">
      <c r="A8" s="715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594"/>
    </row>
    <row r="9" spans="1:14" s="1" customFormat="1" ht="18.75" customHeight="1" thickTop="1">
      <c r="A9" s="716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602"/>
    </row>
    <row r="10" spans="1:14" s="1" customFormat="1" ht="24" customHeight="1" thickBot="1">
      <c r="A10" s="6">
        <v>-20</v>
      </c>
      <c r="B10" s="140">
        <v>31</v>
      </c>
      <c r="C10" s="140">
        <v>14</v>
      </c>
      <c r="D10" s="140">
        <v>1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79">
        <f>SUM(B10:L10)</f>
        <v>46</v>
      </c>
      <c r="N10" s="120">
        <v>-20</v>
      </c>
    </row>
    <row r="11" spans="1:14" s="1" customFormat="1" ht="24" customHeight="1" thickTop="1" thickBot="1">
      <c r="A11" s="7" t="s">
        <v>27</v>
      </c>
      <c r="B11" s="137">
        <v>200</v>
      </c>
      <c r="C11" s="137">
        <v>506</v>
      </c>
      <c r="D11" s="137">
        <v>92</v>
      </c>
      <c r="E11" s="137">
        <v>10</v>
      </c>
      <c r="F11" s="137">
        <v>3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62">
        <f t="shared" ref="M11:M23" si="0">SUM(B11:L11)</f>
        <v>811</v>
      </c>
      <c r="N11" s="121" t="s">
        <v>27</v>
      </c>
    </row>
    <row r="12" spans="1:14" s="1" customFormat="1" ht="24" customHeight="1" thickTop="1" thickBot="1">
      <c r="A12" s="6" t="s">
        <v>28</v>
      </c>
      <c r="B12" s="138">
        <v>142</v>
      </c>
      <c r="C12" s="138">
        <v>786</v>
      </c>
      <c r="D12" s="138">
        <v>587</v>
      </c>
      <c r="E12" s="138">
        <v>99</v>
      </c>
      <c r="F12" s="138">
        <v>20</v>
      </c>
      <c r="G12" s="138">
        <v>4</v>
      </c>
      <c r="H12" s="138">
        <v>3</v>
      </c>
      <c r="I12" s="138">
        <v>1</v>
      </c>
      <c r="J12" s="138">
        <v>0</v>
      </c>
      <c r="K12" s="138">
        <v>0</v>
      </c>
      <c r="L12" s="138">
        <v>0</v>
      </c>
      <c r="M12" s="63">
        <f t="shared" si="0"/>
        <v>1642</v>
      </c>
      <c r="N12" s="120" t="s">
        <v>28</v>
      </c>
    </row>
    <row r="13" spans="1:14" s="1" customFormat="1" ht="24" customHeight="1" thickTop="1" thickBot="1">
      <c r="A13" s="7" t="s">
        <v>29</v>
      </c>
      <c r="B13" s="137">
        <v>19</v>
      </c>
      <c r="C13" s="137">
        <v>168</v>
      </c>
      <c r="D13" s="137">
        <v>352</v>
      </c>
      <c r="E13" s="137">
        <v>235</v>
      </c>
      <c r="F13" s="137">
        <v>60</v>
      </c>
      <c r="G13" s="137">
        <v>25</v>
      </c>
      <c r="H13" s="137">
        <v>4</v>
      </c>
      <c r="I13" s="137">
        <v>1</v>
      </c>
      <c r="J13" s="137">
        <v>0</v>
      </c>
      <c r="K13" s="137">
        <v>0</v>
      </c>
      <c r="L13" s="137">
        <v>0</v>
      </c>
      <c r="M13" s="62">
        <f t="shared" si="0"/>
        <v>864</v>
      </c>
      <c r="N13" s="121" t="s">
        <v>29</v>
      </c>
    </row>
    <row r="14" spans="1:14" s="1" customFormat="1" ht="24" customHeight="1" thickTop="1" thickBot="1">
      <c r="A14" s="6" t="s">
        <v>30</v>
      </c>
      <c r="B14" s="138">
        <v>7</v>
      </c>
      <c r="C14" s="138">
        <v>23</v>
      </c>
      <c r="D14" s="138">
        <v>110</v>
      </c>
      <c r="E14" s="138">
        <v>137</v>
      </c>
      <c r="F14" s="138">
        <v>98</v>
      </c>
      <c r="G14" s="138">
        <v>29</v>
      </c>
      <c r="H14" s="138">
        <v>2</v>
      </c>
      <c r="I14" s="138">
        <v>1</v>
      </c>
      <c r="J14" s="138">
        <v>0</v>
      </c>
      <c r="K14" s="138">
        <v>0</v>
      </c>
      <c r="L14" s="138">
        <v>0</v>
      </c>
      <c r="M14" s="63">
        <f t="shared" si="0"/>
        <v>407</v>
      </c>
      <c r="N14" s="120" t="s">
        <v>30</v>
      </c>
    </row>
    <row r="15" spans="1:14" s="1" customFormat="1" ht="24" customHeight="1" thickTop="1" thickBot="1">
      <c r="A15" s="7" t="s">
        <v>31</v>
      </c>
      <c r="B15" s="137">
        <v>2</v>
      </c>
      <c r="C15" s="137">
        <v>7</v>
      </c>
      <c r="D15" s="137">
        <v>36</v>
      </c>
      <c r="E15" s="137">
        <v>51</v>
      </c>
      <c r="F15" s="137">
        <v>65</v>
      </c>
      <c r="G15" s="137">
        <v>28</v>
      </c>
      <c r="H15" s="137">
        <v>18</v>
      </c>
      <c r="I15" s="137">
        <v>2</v>
      </c>
      <c r="J15" s="137">
        <v>1</v>
      </c>
      <c r="K15" s="137">
        <v>0</v>
      </c>
      <c r="L15" s="137">
        <v>0</v>
      </c>
      <c r="M15" s="62">
        <f t="shared" si="0"/>
        <v>210</v>
      </c>
      <c r="N15" s="121" t="s">
        <v>31</v>
      </c>
    </row>
    <row r="16" spans="1:14" s="1" customFormat="1" ht="24" customHeight="1" thickTop="1" thickBot="1">
      <c r="A16" s="6" t="s">
        <v>32</v>
      </c>
      <c r="B16" s="138">
        <v>0</v>
      </c>
      <c r="C16" s="138">
        <v>1</v>
      </c>
      <c r="D16" s="138">
        <v>9</v>
      </c>
      <c r="E16" s="138">
        <v>17</v>
      </c>
      <c r="F16" s="138">
        <v>28</v>
      </c>
      <c r="G16" s="138">
        <v>35</v>
      </c>
      <c r="H16" s="138">
        <v>11</v>
      </c>
      <c r="I16" s="138">
        <v>6</v>
      </c>
      <c r="J16" s="138">
        <v>0</v>
      </c>
      <c r="K16" s="138">
        <v>0</v>
      </c>
      <c r="L16" s="138">
        <v>0</v>
      </c>
      <c r="M16" s="63">
        <f t="shared" si="0"/>
        <v>107</v>
      </c>
      <c r="N16" s="120" t="s">
        <v>32</v>
      </c>
    </row>
    <row r="17" spans="1:14" s="1" customFormat="1" ht="24" customHeight="1" thickTop="1" thickBot="1">
      <c r="A17" s="7" t="s">
        <v>35</v>
      </c>
      <c r="B17" s="137">
        <v>1</v>
      </c>
      <c r="C17" s="137">
        <v>1</v>
      </c>
      <c r="D17" s="137">
        <v>4</v>
      </c>
      <c r="E17" s="137">
        <v>16</v>
      </c>
      <c r="F17" s="137">
        <v>29</v>
      </c>
      <c r="G17" s="137">
        <v>17</v>
      </c>
      <c r="H17" s="137">
        <v>13</v>
      </c>
      <c r="I17" s="137">
        <v>5</v>
      </c>
      <c r="J17" s="137">
        <v>3</v>
      </c>
      <c r="K17" s="137">
        <v>0</v>
      </c>
      <c r="L17" s="137">
        <v>0</v>
      </c>
      <c r="M17" s="62">
        <f t="shared" si="0"/>
        <v>89</v>
      </c>
      <c r="N17" s="121" t="s">
        <v>35</v>
      </c>
    </row>
    <row r="18" spans="1:14" s="1" customFormat="1" ht="24" customHeight="1" thickTop="1" thickBot="1">
      <c r="A18" s="6" t="s">
        <v>36</v>
      </c>
      <c r="B18" s="138">
        <v>0</v>
      </c>
      <c r="C18" s="138">
        <v>2</v>
      </c>
      <c r="D18" s="138">
        <v>5</v>
      </c>
      <c r="E18" s="138">
        <v>3</v>
      </c>
      <c r="F18" s="138">
        <v>8</v>
      </c>
      <c r="G18" s="138">
        <v>8</v>
      </c>
      <c r="H18" s="138">
        <v>11</v>
      </c>
      <c r="I18" s="138">
        <v>3</v>
      </c>
      <c r="J18" s="138">
        <v>1</v>
      </c>
      <c r="K18" s="138">
        <v>1</v>
      </c>
      <c r="L18" s="138">
        <v>0</v>
      </c>
      <c r="M18" s="63">
        <f t="shared" si="0"/>
        <v>42</v>
      </c>
      <c r="N18" s="120" t="s">
        <v>36</v>
      </c>
    </row>
    <row r="19" spans="1:14" s="1" customFormat="1" ht="24" customHeight="1" thickTop="1" thickBot="1">
      <c r="A19" s="7" t="s">
        <v>37</v>
      </c>
      <c r="B19" s="137">
        <v>0</v>
      </c>
      <c r="C19" s="137">
        <v>0</v>
      </c>
      <c r="D19" s="137">
        <v>2</v>
      </c>
      <c r="E19" s="137">
        <v>0</v>
      </c>
      <c r="F19" s="137">
        <v>3</v>
      </c>
      <c r="G19" s="137">
        <v>1</v>
      </c>
      <c r="H19" s="137">
        <v>5</v>
      </c>
      <c r="I19" s="137">
        <v>2</v>
      </c>
      <c r="J19" s="137">
        <v>2</v>
      </c>
      <c r="K19" s="137">
        <v>0</v>
      </c>
      <c r="L19" s="137">
        <v>0</v>
      </c>
      <c r="M19" s="62">
        <f t="shared" si="0"/>
        <v>15</v>
      </c>
      <c r="N19" s="121" t="s">
        <v>37</v>
      </c>
    </row>
    <row r="20" spans="1:14" s="1" customFormat="1" ht="24" customHeight="1" thickTop="1" thickBot="1">
      <c r="A20" s="6" t="s">
        <v>38</v>
      </c>
      <c r="B20" s="138">
        <v>0</v>
      </c>
      <c r="C20" s="138">
        <v>0</v>
      </c>
      <c r="D20" s="138">
        <v>0</v>
      </c>
      <c r="E20" s="138">
        <v>4</v>
      </c>
      <c r="F20" s="138">
        <v>0</v>
      </c>
      <c r="G20" s="138">
        <v>0</v>
      </c>
      <c r="H20" s="138">
        <v>1</v>
      </c>
      <c r="I20" s="138">
        <v>0</v>
      </c>
      <c r="J20" s="138">
        <v>1</v>
      </c>
      <c r="K20" s="138">
        <v>1</v>
      </c>
      <c r="L20" s="138">
        <v>0</v>
      </c>
      <c r="M20" s="63">
        <f t="shared" si="0"/>
        <v>7</v>
      </c>
      <c r="N20" s="120" t="s">
        <v>38</v>
      </c>
    </row>
    <row r="21" spans="1:14" s="1" customFormat="1" ht="24" customHeight="1" thickTop="1" thickBot="1">
      <c r="A21" s="7" t="s">
        <v>39</v>
      </c>
      <c r="B21" s="137">
        <v>0</v>
      </c>
      <c r="C21" s="137">
        <v>0</v>
      </c>
      <c r="D21" s="137">
        <v>0</v>
      </c>
      <c r="E21" s="137">
        <v>1</v>
      </c>
      <c r="F21" s="137">
        <v>1</v>
      </c>
      <c r="G21" s="137">
        <v>0</v>
      </c>
      <c r="H21" s="137">
        <v>2</v>
      </c>
      <c r="I21" s="137">
        <v>0</v>
      </c>
      <c r="J21" s="137">
        <v>0</v>
      </c>
      <c r="K21" s="137">
        <v>0</v>
      </c>
      <c r="L21" s="137">
        <v>0</v>
      </c>
      <c r="M21" s="62">
        <f t="shared" si="0"/>
        <v>4</v>
      </c>
      <c r="N21" s="121" t="s">
        <v>39</v>
      </c>
    </row>
    <row r="22" spans="1:14" s="1" customFormat="1" ht="24" customHeight="1" thickTop="1" thickBot="1">
      <c r="A22" s="6" t="s">
        <v>66</v>
      </c>
      <c r="B22" s="138">
        <v>0</v>
      </c>
      <c r="C22" s="138">
        <v>0</v>
      </c>
      <c r="D22" s="138">
        <v>0</v>
      </c>
      <c r="E22" s="138">
        <v>0</v>
      </c>
      <c r="F22" s="138">
        <v>2</v>
      </c>
      <c r="G22" s="138">
        <v>0</v>
      </c>
      <c r="H22" s="138">
        <v>0</v>
      </c>
      <c r="I22" s="138">
        <v>1</v>
      </c>
      <c r="J22" s="138">
        <v>0</v>
      </c>
      <c r="K22" s="138">
        <v>0</v>
      </c>
      <c r="L22" s="138">
        <v>0</v>
      </c>
      <c r="M22" s="63">
        <f t="shared" si="0"/>
        <v>3</v>
      </c>
      <c r="N22" s="120" t="s">
        <v>66</v>
      </c>
    </row>
    <row r="23" spans="1:14" s="1" customFormat="1" ht="24" customHeight="1" thickTop="1">
      <c r="A23" s="10" t="s">
        <v>33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64">
        <f t="shared" si="0"/>
        <v>0</v>
      </c>
      <c r="N23" s="517" t="s">
        <v>34</v>
      </c>
    </row>
    <row r="24" spans="1:14" s="1" customFormat="1" ht="24" customHeight="1">
      <c r="A24" s="28" t="s">
        <v>2</v>
      </c>
      <c r="B24" s="73">
        <f>SUM(B10:B23)</f>
        <v>402</v>
      </c>
      <c r="C24" s="73">
        <f t="shared" ref="C24:M24" si="1">SUM(C10:C23)</f>
        <v>1508</v>
      </c>
      <c r="D24" s="73">
        <f t="shared" si="1"/>
        <v>1198</v>
      </c>
      <c r="E24" s="73">
        <f t="shared" si="1"/>
        <v>573</v>
      </c>
      <c r="F24" s="73">
        <f t="shared" si="1"/>
        <v>317</v>
      </c>
      <c r="G24" s="73">
        <f t="shared" si="1"/>
        <v>147</v>
      </c>
      <c r="H24" s="73">
        <f t="shared" si="1"/>
        <v>70</v>
      </c>
      <c r="I24" s="73">
        <f t="shared" si="1"/>
        <v>22</v>
      </c>
      <c r="J24" s="73">
        <f t="shared" si="1"/>
        <v>8</v>
      </c>
      <c r="K24" s="73">
        <f t="shared" si="1"/>
        <v>2</v>
      </c>
      <c r="L24" s="80">
        <f t="shared" si="1"/>
        <v>0</v>
      </c>
      <c r="M24" s="80">
        <f t="shared" si="1"/>
        <v>4247</v>
      </c>
      <c r="N24" s="518" t="s">
        <v>3</v>
      </c>
    </row>
  </sheetData>
  <mergeCells count="18"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  <mergeCell ref="H6:H9"/>
    <mergeCell ref="I6:I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C11" sqref="C11:T28"/>
    </sheetView>
  </sheetViews>
  <sheetFormatPr defaultColWidth="9.140625" defaultRowHeight="15"/>
  <cols>
    <col min="1" max="1" width="10.28515625" style="173" customWidth="1"/>
    <col min="2" max="2" width="7.5703125" style="173" bestFit="1" customWidth="1"/>
    <col min="3" max="3" width="6.140625" style="173" customWidth="1"/>
    <col min="4" max="6" width="6.85546875" style="173" customWidth="1"/>
    <col min="7" max="7" width="6.140625" style="173" customWidth="1"/>
    <col min="8" max="8" width="6.85546875" style="173" customWidth="1"/>
    <col min="9" max="9" width="6.140625" style="173" customWidth="1"/>
    <col min="10" max="10" width="6.85546875" style="173" customWidth="1"/>
    <col min="11" max="11" width="6.140625" style="173" customWidth="1"/>
    <col min="12" max="12" width="6.85546875" style="173" customWidth="1"/>
    <col min="13" max="13" width="6.140625" style="173" customWidth="1"/>
    <col min="14" max="14" width="6.85546875" style="173" customWidth="1"/>
    <col min="15" max="15" width="6.140625" style="173" customWidth="1"/>
    <col min="16" max="16" width="6.85546875" style="173" customWidth="1"/>
    <col min="17" max="17" width="6.140625" style="173" customWidth="1"/>
    <col min="18" max="18" width="6.85546875" style="173" customWidth="1"/>
    <col min="19" max="19" width="6.140625" style="173" customWidth="1"/>
    <col min="20" max="20" width="6.85546875" style="173" customWidth="1"/>
    <col min="21" max="23" width="7.28515625" style="173" customWidth="1"/>
    <col min="24" max="24" width="9.7109375" style="173" bestFit="1" customWidth="1"/>
    <col min="25" max="25" width="14.28515625" style="173" customWidth="1"/>
    <col min="26" max="16384" width="9.140625" style="173"/>
  </cols>
  <sheetData>
    <row r="1" spans="1:25" s="174" customFormat="1" ht="22.5" customHeight="1">
      <c r="A1" s="680" t="s">
        <v>198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5" s="174" customFormat="1" ht="18">
      <c r="A2" s="662">
        <v>2020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</row>
    <row r="3" spans="1:25" s="175" customFormat="1" ht="15.75">
      <c r="A3" s="648" t="s">
        <v>199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</row>
    <row r="4" spans="1:25" s="174" customFormat="1" ht="18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</row>
    <row r="5" spans="1:25" s="175" customFormat="1" ht="15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s="175" customFormat="1" ht="15.75">
      <c r="A6" s="146" t="s">
        <v>175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48"/>
      <c r="P6" s="148"/>
      <c r="Q6" s="148"/>
      <c r="R6" s="148"/>
      <c r="S6" s="148"/>
      <c r="T6" s="148"/>
      <c r="U6" s="149"/>
      <c r="V6" s="149"/>
      <c r="W6" s="149"/>
      <c r="X6" s="149"/>
      <c r="Y6" s="177" t="s">
        <v>176</v>
      </c>
    </row>
    <row r="7" spans="1:25" s="147" customFormat="1" ht="26.25" customHeight="1">
      <c r="A7" s="718" t="s">
        <v>159</v>
      </c>
      <c r="B7" s="719"/>
      <c r="C7" s="687" t="s">
        <v>185</v>
      </c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8" t="s">
        <v>186</v>
      </c>
      <c r="O7" s="688"/>
      <c r="P7" s="688"/>
      <c r="Q7" s="688"/>
      <c r="R7" s="688"/>
      <c r="S7" s="688"/>
      <c r="T7" s="688"/>
      <c r="U7" s="688"/>
      <c r="V7" s="688"/>
      <c r="W7" s="688"/>
      <c r="X7" s="673" t="s">
        <v>160</v>
      </c>
      <c r="Y7" s="674"/>
    </row>
    <row r="8" spans="1:25" ht="25.9" customHeight="1">
      <c r="A8" s="720"/>
      <c r="B8" s="721"/>
      <c r="C8" s="679" t="s">
        <v>512</v>
      </c>
      <c r="D8" s="669"/>
      <c r="E8" s="669" t="s">
        <v>520</v>
      </c>
      <c r="F8" s="669"/>
      <c r="G8" s="669" t="s">
        <v>519</v>
      </c>
      <c r="H8" s="669"/>
      <c r="I8" s="669" t="s">
        <v>518</v>
      </c>
      <c r="J8" s="669"/>
      <c r="K8" s="669" t="s">
        <v>517</v>
      </c>
      <c r="L8" s="669"/>
      <c r="M8" s="669" t="s">
        <v>516</v>
      </c>
      <c r="N8" s="669"/>
      <c r="O8" s="669" t="s">
        <v>515</v>
      </c>
      <c r="P8" s="669"/>
      <c r="Q8" s="669" t="s">
        <v>514</v>
      </c>
      <c r="R8" s="669"/>
      <c r="S8" s="669" t="s">
        <v>513</v>
      </c>
      <c r="T8" s="669"/>
      <c r="U8" s="669" t="s">
        <v>521</v>
      </c>
      <c r="V8" s="669"/>
      <c r="W8" s="670"/>
      <c r="X8" s="675"/>
      <c r="Y8" s="676"/>
    </row>
    <row r="9" spans="1:25" s="176" customFormat="1" ht="34.9" customHeight="1">
      <c r="A9" s="720"/>
      <c r="B9" s="721"/>
      <c r="C9" s="151" t="s">
        <v>188</v>
      </c>
      <c r="D9" s="151" t="s">
        <v>189</v>
      </c>
      <c r="E9" s="151" t="s">
        <v>188</v>
      </c>
      <c r="F9" s="151" t="s">
        <v>189</v>
      </c>
      <c r="G9" s="151" t="s">
        <v>188</v>
      </c>
      <c r="H9" s="151" t="s">
        <v>189</v>
      </c>
      <c r="I9" s="151" t="s">
        <v>188</v>
      </c>
      <c r="J9" s="151" t="s">
        <v>189</v>
      </c>
      <c r="K9" s="151" t="s">
        <v>188</v>
      </c>
      <c r="L9" s="151" t="s">
        <v>189</v>
      </c>
      <c r="M9" s="151" t="s">
        <v>188</v>
      </c>
      <c r="N9" s="151" t="s">
        <v>189</v>
      </c>
      <c r="O9" s="151" t="s">
        <v>188</v>
      </c>
      <c r="P9" s="151" t="s">
        <v>189</v>
      </c>
      <c r="Q9" s="151" t="s">
        <v>188</v>
      </c>
      <c r="R9" s="151" t="s">
        <v>189</v>
      </c>
      <c r="S9" s="151" t="s">
        <v>188</v>
      </c>
      <c r="T9" s="151" t="s">
        <v>189</v>
      </c>
      <c r="U9" s="151" t="s">
        <v>188</v>
      </c>
      <c r="V9" s="151" t="s">
        <v>189</v>
      </c>
      <c r="W9" s="151" t="s">
        <v>0</v>
      </c>
      <c r="X9" s="675"/>
      <c r="Y9" s="676"/>
    </row>
    <row r="10" spans="1:25" s="176" customFormat="1" ht="22.5">
      <c r="A10" s="722"/>
      <c r="B10" s="723"/>
      <c r="C10" s="152" t="s">
        <v>190</v>
      </c>
      <c r="D10" s="152" t="s">
        <v>191</v>
      </c>
      <c r="E10" s="152" t="s">
        <v>190</v>
      </c>
      <c r="F10" s="152" t="s">
        <v>191</v>
      </c>
      <c r="G10" s="152" t="s">
        <v>190</v>
      </c>
      <c r="H10" s="152" t="s">
        <v>191</v>
      </c>
      <c r="I10" s="152" t="s">
        <v>190</v>
      </c>
      <c r="J10" s="152" t="s">
        <v>191</v>
      </c>
      <c r="K10" s="152" t="s">
        <v>190</v>
      </c>
      <c r="L10" s="152" t="s">
        <v>191</v>
      </c>
      <c r="M10" s="152" t="s">
        <v>190</v>
      </c>
      <c r="N10" s="152" t="s">
        <v>191</v>
      </c>
      <c r="O10" s="152" t="s">
        <v>190</v>
      </c>
      <c r="P10" s="152" t="s">
        <v>191</v>
      </c>
      <c r="Q10" s="152" t="s">
        <v>190</v>
      </c>
      <c r="R10" s="152" t="s">
        <v>191</v>
      </c>
      <c r="S10" s="152" t="s">
        <v>190</v>
      </c>
      <c r="T10" s="152" t="s">
        <v>191</v>
      </c>
      <c r="U10" s="152" t="s">
        <v>190</v>
      </c>
      <c r="V10" s="152" t="s">
        <v>191</v>
      </c>
      <c r="W10" s="152" t="s">
        <v>1</v>
      </c>
      <c r="X10" s="677"/>
      <c r="Y10" s="678"/>
    </row>
    <row r="11" spans="1:25" ht="15.75" thickBot="1">
      <c r="A11" s="671" t="s">
        <v>129</v>
      </c>
      <c r="B11" s="153" t="s">
        <v>192</v>
      </c>
      <c r="C11" s="178">
        <v>101</v>
      </c>
      <c r="D11" s="178">
        <v>6</v>
      </c>
      <c r="E11" s="178">
        <v>74</v>
      </c>
      <c r="F11" s="178">
        <v>24</v>
      </c>
      <c r="G11" s="178">
        <v>13</v>
      </c>
      <c r="H11" s="178">
        <v>1</v>
      </c>
      <c r="I11" s="178">
        <v>18</v>
      </c>
      <c r="J11" s="178">
        <v>1</v>
      </c>
      <c r="K11" s="178">
        <v>2</v>
      </c>
      <c r="L11" s="178">
        <v>1</v>
      </c>
      <c r="M11" s="178" t="s">
        <v>580</v>
      </c>
      <c r="N11" s="178" t="s">
        <v>580</v>
      </c>
      <c r="O11" s="178">
        <v>14</v>
      </c>
      <c r="P11" s="178" t="s">
        <v>580</v>
      </c>
      <c r="Q11" s="178">
        <v>4</v>
      </c>
      <c r="R11" s="178" t="s">
        <v>580</v>
      </c>
      <c r="S11" s="178">
        <v>1</v>
      </c>
      <c r="T11" s="178">
        <v>12</v>
      </c>
      <c r="U11" s="154">
        <f>C11+E11+G11+I11+K11+M11+O11+Q11+S11</f>
        <v>227</v>
      </c>
      <c r="V11" s="154">
        <f>D11+F11+H11+J11+L11+N11+P11+R11+T11</f>
        <v>45</v>
      </c>
      <c r="W11" s="154">
        <f>V11+U11</f>
        <v>272</v>
      </c>
      <c r="X11" s="155" t="s">
        <v>190</v>
      </c>
      <c r="Y11" s="672" t="s">
        <v>130</v>
      </c>
    </row>
    <row r="12" spans="1:25" ht="21.6" customHeight="1" thickBot="1">
      <c r="A12" s="663"/>
      <c r="B12" s="156" t="s">
        <v>193</v>
      </c>
      <c r="C12" s="179">
        <v>5</v>
      </c>
      <c r="D12" s="179">
        <v>165</v>
      </c>
      <c r="E12" s="179">
        <v>4</v>
      </c>
      <c r="F12" s="179">
        <v>194</v>
      </c>
      <c r="G12" s="179">
        <v>1</v>
      </c>
      <c r="H12" s="179">
        <v>8</v>
      </c>
      <c r="I12" s="179">
        <v>2</v>
      </c>
      <c r="J12" s="179">
        <v>8</v>
      </c>
      <c r="K12" s="179" t="s">
        <v>580</v>
      </c>
      <c r="L12" s="179">
        <v>2</v>
      </c>
      <c r="M12" s="179" t="s">
        <v>580</v>
      </c>
      <c r="N12" s="179" t="s">
        <v>580</v>
      </c>
      <c r="O12" s="179" t="s">
        <v>580</v>
      </c>
      <c r="P12" s="179">
        <v>5</v>
      </c>
      <c r="Q12" s="179" t="s">
        <v>580</v>
      </c>
      <c r="R12" s="179" t="s">
        <v>580</v>
      </c>
      <c r="S12" s="179" t="s">
        <v>580</v>
      </c>
      <c r="T12" s="179">
        <v>11</v>
      </c>
      <c r="U12" s="157">
        <f t="shared" ref="U12:V28" si="0">C12+E12+G12+I12+K12+M12+O12+Q12+S12</f>
        <v>12</v>
      </c>
      <c r="V12" s="157">
        <f t="shared" si="0"/>
        <v>393</v>
      </c>
      <c r="W12" s="157">
        <f t="shared" ref="W12:W28" si="1">V12+U12</f>
        <v>405</v>
      </c>
      <c r="X12" s="158" t="s">
        <v>191</v>
      </c>
      <c r="Y12" s="664"/>
    </row>
    <row r="13" spans="1:25" ht="21.6" customHeight="1" thickBot="1">
      <c r="A13" s="665" t="s">
        <v>42</v>
      </c>
      <c r="B13" s="159" t="s">
        <v>192</v>
      </c>
      <c r="C13" s="180">
        <v>57</v>
      </c>
      <c r="D13" s="180">
        <v>12</v>
      </c>
      <c r="E13" s="180">
        <v>292</v>
      </c>
      <c r="F13" s="180">
        <v>33</v>
      </c>
      <c r="G13" s="180">
        <v>12</v>
      </c>
      <c r="H13" s="180" t="s">
        <v>580</v>
      </c>
      <c r="I13" s="180">
        <v>24</v>
      </c>
      <c r="J13" s="180">
        <v>2</v>
      </c>
      <c r="K13" s="180">
        <v>8</v>
      </c>
      <c r="L13" s="180" t="s">
        <v>580</v>
      </c>
      <c r="M13" s="180" t="s">
        <v>580</v>
      </c>
      <c r="N13" s="180" t="s">
        <v>580</v>
      </c>
      <c r="O13" s="180">
        <v>11</v>
      </c>
      <c r="P13" s="180">
        <v>1</v>
      </c>
      <c r="Q13" s="180">
        <v>22</v>
      </c>
      <c r="R13" s="180">
        <v>2</v>
      </c>
      <c r="S13" s="180">
        <v>1</v>
      </c>
      <c r="T13" s="180">
        <v>20</v>
      </c>
      <c r="U13" s="160">
        <f t="shared" si="0"/>
        <v>427</v>
      </c>
      <c r="V13" s="160">
        <f t="shared" si="0"/>
        <v>70</v>
      </c>
      <c r="W13" s="160">
        <f t="shared" si="1"/>
        <v>497</v>
      </c>
      <c r="X13" s="161" t="s">
        <v>190</v>
      </c>
      <c r="Y13" s="666" t="s">
        <v>131</v>
      </c>
    </row>
    <row r="14" spans="1:25" ht="21.6" customHeight="1" thickBot="1">
      <c r="A14" s="665"/>
      <c r="B14" s="159" t="s">
        <v>193</v>
      </c>
      <c r="C14" s="180">
        <v>5</v>
      </c>
      <c r="D14" s="180">
        <v>32</v>
      </c>
      <c r="E14" s="180">
        <v>14</v>
      </c>
      <c r="F14" s="180">
        <v>83</v>
      </c>
      <c r="G14" s="180" t="s">
        <v>580</v>
      </c>
      <c r="H14" s="180">
        <v>5</v>
      </c>
      <c r="I14" s="180">
        <v>2</v>
      </c>
      <c r="J14" s="180">
        <v>3</v>
      </c>
      <c r="K14" s="180" t="s">
        <v>580</v>
      </c>
      <c r="L14" s="180">
        <v>2</v>
      </c>
      <c r="M14" s="180" t="s">
        <v>580</v>
      </c>
      <c r="N14" s="180" t="s">
        <v>580</v>
      </c>
      <c r="O14" s="180" t="s">
        <v>580</v>
      </c>
      <c r="P14" s="180">
        <v>5</v>
      </c>
      <c r="Q14" s="180">
        <v>3</v>
      </c>
      <c r="R14" s="180">
        <v>1</v>
      </c>
      <c r="S14" s="180" t="s">
        <v>580</v>
      </c>
      <c r="T14" s="180">
        <v>5</v>
      </c>
      <c r="U14" s="160">
        <f t="shared" si="0"/>
        <v>24</v>
      </c>
      <c r="V14" s="160">
        <f t="shared" si="0"/>
        <v>136</v>
      </c>
      <c r="W14" s="160">
        <f t="shared" si="1"/>
        <v>160</v>
      </c>
      <c r="X14" s="161" t="s">
        <v>191</v>
      </c>
      <c r="Y14" s="666"/>
    </row>
    <row r="15" spans="1:25" ht="21.6" customHeight="1" thickBot="1">
      <c r="A15" s="663" t="s">
        <v>43</v>
      </c>
      <c r="B15" s="156" t="s">
        <v>192</v>
      </c>
      <c r="C15" s="179">
        <v>7</v>
      </c>
      <c r="D15" s="179">
        <v>2</v>
      </c>
      <c r="E15" s="179">
        <v>17</v>
      </c>
      <c r="F15" s="179">
        <v>7</v>
      </c>
      <c r="G15" s="179">
        <v>19</v>
      </c>
      <c r="H15" s="179">
        <v>1</v>
      </c>
      <c r="I15" s="179">
        <v>2</v>
      </c>
      <c r="J15" s="179" t="s">
        <v>580</v>
      </c>
      <c r="K15" s="179" t="s">
        <v>580</v>
      </c>
      <c r="L15" s="179" t="s">
        <v>580</v>
      </c>
      <c r="M15" s="179">
        <v>1</v>
      </c>
      <c r="N15" s="179" t="s">
        <v>580</v>
      </c>
      <c r="O15" s="179">
        <v>1</v>
      </c>
      <c r="P15" s="179" t="s">
        <v>580</v>
      </c>
      <c r="Q15" s="179" t="s">
        <v>580</v>
      </c>
      <c r="R15" s="179" t="s">
        <v>580</v>
      </c>
      <c r="S15" s="179" t="s">
        <v>580</v>
      </c>
      <c r="T15" s="179">
        <v>2</v>
      </c>
      <c r="U15" s="157">
        <f t="shared" si="0"/>
        <v>47</v>
      </c>
      <c r="V15" s="157">
        <f t="shared" si="0"/>
        <v>12</v>
      </c>
      <c r="W15" s="157">
        <f t="shared" si="1"/>
        <v>59</v>
      </c>
      <c r="X15" s="158" t="s">
        <v>190</v>
      </c>
      <c r="Y15" s="664" t="s">
        <v>132</v>
      </c>
    </row>
    <row r="16" spans="1:25" ht="21.6" customHeight="1" thickBot="1">
      <c r="A16" s="663"/>
      <c r="B16" s="156" t="s">
        <v>193</v>
      </c>
      <c r="C16" s="179">
        <v>2</v>
      </c>
      <c r="D16" s="179">
        <v>10</v>
      </c>
      <c r="E16" s="179" t="s">
        <v>580</v>
      </c>
      <c r="F16" s="179">
        <v>10</v>
      </c>
      <c r="G16" s="179">
        <v>1</v>
      </c>
      <c r="H16" s="179">
        <v>6</v>
      </c>
      <c r="I16" s="179" t="s">
        <v>580</v>
      </c>
      <c r="J16" s="179" t="s">
        <v>580</v>
      </c>
      <c r="K16" s="179" t="s">
        <v>580</v>
      </c>
      <c r="L16" s="179" t="s">
        <v>580</v>
      </c>
      <c r="M16" s="179" t="s">
        <v>580</v>
      </c>
      <c r="N16" s="179" t="s">
        <v>580</v>
      </c>
      <c r="O16" s="179">
        <v>1</v>
      </c>
      <c r="P16" s="179" t="s">
        <v>580</v>
      </c>
      <c r="Q16" s="179" t="s">
        <v>580</v>
      </c>
      <c r="R16" s="179">
        <v>1</v>
      </c>
      <c r="S16" s="179" t="s">
        <v>580</v>
      </c>
      <c r="T16" s="179" t="s">
        <v>580</v>
      </c>
      <c r="U16" s="157">
        <f t="shared" si="0"/>
        <v>4</v>
      </c>
      <c r="V16" s="157">
        <f t="shared" si="0"/>
        <v>27</v>
      </c>
      <c r="W16" s="157">
        <f t="shared" si="1"/>
        <v>31</v>
      </c>
      <c r="X16" s="158" t="s">
        <v>191</v>
      </c>
      <c r="Y16" s="664"/>
    </row>
    <row r="17" spans="1:25" ht="21.6" customHeight="1" thickBot="1">
      <c r="A17" s="665" t="s">
        <v>133</v>
      </c>
      <c r="B17" s="159" t="s">
        <v>192</v>
      </c>
      <c r="C17" s="180">
        <v>31</v>
      </c>
      <c r="D17" s="180">
        <v>2</v>
      </c>
      <c r="E17" s="180">
        <v>30</v>
      </c>
      <c r="F17" s="180">
        <v>9</v>
      </c>
      <c r="G17" s="180">
        <v>3</v>
      </c>
      <c r="H17" s="180" t="s">
        <v>580</v>
      </c>
      <c r="I17" s="180">
        <v>19</v>
      </c>
      <c r="J17" s="180">
        <v>4</v>
      </c>
      <c r="K17" s="180" t="s">
        <v>580</v>
      </c>
      <c r="L17" s="180" t="s">
        <v>580</v>
      </c>
      <c r="M17" s="180" t="s">
        <v>580</v>
      </c>
      <c r="N17" s="180" t="s">
        <v>580</v>
      </c>
      <c r="O17" s="180">
        <v>5</v>
      </c>
      <c r="P17" s="180" t="s">
        <v>580</v>
      </c>
      <c r="Q17" s="180" t="s">
        <v>580</v>
      </c>
      <c r="R17" s="180">
        <v>2</v>
      </c>
      <c r="S17" s="180" t="s">
        <v>580</v>
      </c>
      <c r="T17" s="180">
        <v>2</v>
      </c>
      <c r="U17" s="160">
        <f t="shared" si="0"/>
        <v>88</v>
      </c>
      <c r="V17" s="160">
        <f t="shared" si="0"/>
        <v>19</v>
      </c>
      <c r="W17" s="160">
        <f t="shared" si="1"/>
        <v>107</v>
      </c>
      <c r="X17" s="161" t="s">
        <v>190</v>
      </c>
      <c r="Y17" s="666" t="s">
        <v>134</v>
      </c>
    </row>
    <row r="18" spans="1:25" ht="21.6" customHeight="1" thickBot="1">
      <c r="A18" s="665"/>
      <c r="B18" s="159" t="s">
        <v>193</v>
      </c>
      <c r="C18" s="180" t="s">
        <v>580</v>
      </c>
      <c r="D18" s="180">
        <v>4</v>
      </c>
      <c r="E18" s="180">
        <v>4</v>
      </c>
      <c r="F18" s="180">
        <v>8</v>
      </c>
      <c r="G18" s="180" t="s">
        <v>580</v>
      </c>
      <c r="H18" s="180">
        <v>1</v>
      </c>
      <c r="I18" s="180">
        <v>2</v>
      </c>
      <c r="J18" s="180">
        <v>6</v>
      </c>
      <c r="K18" s="180" t="s">
        <v>580</v>
      </c>
      <c r="L18" s="180">
        <v>2</v>
      </c>
      <c r="M18" s="180" t="s">
        <v>580</v>
      </c>
      <c r="N18" s="180" t="s">
        <v>580</v>
      </c>
      <c r="O18" s="180">
        <v>1</v>
      </c>
      <c r="P18" s="180">
        <v>2</v>
      </c>
      <c r="Q18" s="180" t="s">
        <v>580</v>
      </c>
      <c r="R18" s="180" t="s">
        <v>580</v>
      </c>
      <c r="S18" s="180" t="s">
        <v>580</v>
      </c>
      <c r="T18" s="180" t="s">
        <v>580</v>
      </c>
      <c r="U18" s="160">
        <f t="shared" si="0"/>
        <v>7</v>
      </c>
      <c r="V18" s="160">
        <f t="shared" si="0"/>
        <v>23</v>
      </c>
      <c r="W18" s="160">
        <f t="shared" si="1"/>
        <v>30</v>
      </c>
      <c r="X18" s="161" t="s">
        <v>191</v>
      </c>
      <c r="Y18" s="666"/>
    </row>
    <row r="19" spans="1:25" ht="21.6" customHeight="1" thickBot="1">
      <c r="A19" s="663" t="s">
        <v>44</v>
      </c>
      <c r="B19" s="156" t="s">
        <v>192</v>
      </c>
      <c r="C19" s="179">
        <v>8</v>
      </c>
      <c r="D19" s="179" t="s">
        <v>580</v>
      </c>
      <c r="E19" s="179">
        <v>7</v>
      </c>
      <c r="F19" s="179">
        <v>1</v>
      </c>
      <c r="G19" s="179">
        <v>4</v>
      </c>
      <c r="H19" s="179" t="s">
        <v>580</v>
      </c>
      <c r="I19" s="179">
        <v>5</v>
      </c>
      <c r="J19" s="179" t="s">
        <v>580</v>
      </c>
      <c r="K19" s="179">
        <v>9</v>
      </c>
      <c r="L19" s="179" t="s">
        <v>580</v>
      </c>
      <c r="M19" s="179">
        <v>2</v>
      </c>
      <c r="N19" s="179" t="s">
        <v>580</v>
      </c>
      <c r="O19" s="179">
        <v>1</v>
      </c>
      <c r="P19" s="179" t="s">
        <v>580</v>
      </c>
      <c r="Q19" s="179" t="s">
        <v>580</v>
      </c>
      <c r="R19" s="179" t="s">
        <v>580</v>
      </c>
      <c r="S19" s="179" t="s">
        <v>580</v>
      </c>
      <c r="T19" s="179" t="s">
        <v>580</v>
      </c>
      <c r="U19" s="157">
        <f t="shared" si="0"/>
        <v>36</v>
      </c>
      <c r="V19" s="157">
        <f t="shared" si="0"/>
        <v>1</v>
      </c>
      <c r="W19" s="157">
        <f t="shared" si="1"/>
        <v>37</v>
      </c>
      <c r="X19" s="158" t="s">
        <v>190</v>
      </c>
      <c r="Y19" s="664" t="s">
        <v>135</v>
      </c>
    </row>
    <row r="20" spans="1:25" ht="21.6" customHeight="1" thickBot="1">
      <c r="A20" s="663"/>
      <c r="B20" s="156" t="s">
        <v>193</v>
      </c>
      <c r="C20" s="179" t="s">
        <v>580</v>
      </c>
      <c r="D20" s="179">
        <v>2</v>
      </c>
      <c r="E20" s="179" t="s">
        <v>580</v>
      </c>
      <c r="F20" s="179">
        <v>2</v>
      </c>
      <c r="G20" s="179" t="s">
        <v>580</v>
      </c>
      <c r="H20" s="179" t="s">
        <v>580</v>
      </c>
      <c r="I20" s="179" t="s">
        <v>580</v>
      </c>
      <c r="J20" s="179" t="s">
        <v>580</v>
      </c>
      <c r="K20" s="179" t="s">
        <v>580</v>
      </c>
      <c r="L20" s="179">
        <v>4</v>
      </c>
      <c r="M20" s="179" t="s">
        <v>580</v>
      </c>
      <c r="N20" s="179" t="s">
        <v>580</v>
      </c>
      <c r="O20" s="179" t="s">
        <v>580</v>
      </c>
      <c r="P20" s="179" t="s">
        <v>580</v>
      </c>
      <c r="Q20" s="179" t="s">
        <v>580</v>
      </c>
      <c r="R20" s="179" t="s">
        <v>580</v>
      </c>
      <c r="S20" s="179" t="s">
        <v>580</v>
      </c>
      <c r="T20" s="179" t="s">
        <v>580</v>
      </c>
      <c r="U20" s="157">
        <f t="shared" si="0"/>
        <v>0</v>
      </c>
      <c r="V20" s="157">
        <f t="shared" si="0"/>
        <v>8</v>
      </c>
      <c r="W20" s="157">
        <f t="shared" si="1"/>
        <v>8</v>
      </c>
      <c r="X20" s="158" t="s">
        <v>191</v>
      </c>
      <c r="Y20" s="664"/>
    </row>
    <row r="21" spans="1:25" ht="21.6" customHeight="1" thickBot="1">
      <c r="A21" s="665" t="s">
        <v>45</v>
      </c>
      <c r="B21" s="159" t="s">
        <v>192</v>
      </c>
      <c r="C21" s="180">
        <v>2</v>
      </c>
      <c r="D21" s="180" t="s">
        <v>580</v>
      </c>
      <c r="E21" s="180">
        <v>3</v>
      </c>
      <c r="F21" s="180" t="s">
        <v>580</v>
      </c>
      <c r="G21" s="180" t="s">
        <v>580</v>
      </c>
      <c r="H21" s="180" t="s">
        <v>580</v>
      </c>
      <c r="I21" s="180">
        <v>2</v>
      </c>
      <c r="J21" s="180" t="s">
        <v>580</v>
      </c>
      <c r="K21" s="180">
        <v>1</v>
      </c>
      <c r="L21" s="180" t="s">
        <v>580</v>
      </c>
      <c r="M21" s="180" t="s">
        <v>580</v>
      </c>
      <c r="N21" s="180">
        <v>1</v>
      </c>
      <c r="O21" s="180" t="s">
        <v>580</v>
      </c>
      <c r="P21" s="180" t="s">
        <v>580</v>
      </c>
      <c r="Q21" s="180" t="s">
        <v>580</v>
      </c>
      <c r="R21" s="180" t="s">
        <v>580</v>
      </c>
      <c r="S21" s="180" t="s">
        <v>580</v>
      </c>
      <c r="T21" s="180" t="s">
        <v>580</v>
      </c>
      <c r="U21" s="160">
        <f t="shared" si="0"/>
        <v>8</v>
      </c>
      <c r="V21" s="160">
        <f t="shared" si="0"/>
        <v>1</v>
      </c>
      <c r="W21" s="160">
        <f t="shared" si="1"/>
        <v>9</v>
      </c>
      <c r="X21" s="161" t="s">
        <v>190</v>
      </c>
      <c r="Y21" s="666" t="s">
        <v>136</v>
      </c>
    </row>
    <row r="22" spans="1:25" ht="21.6" customHeight="1" thickBot="1">
      <c r="A22" s="665"/>
      <c r="B22" s="159" t="s">
        <v>193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60">
        <f t="shared" si="0"/>
        <v>0</v>
      </c>
      <c r="V22" s="160">
        <f t="shared" si="0"/>
        <v>0</v>
      </c>
      <c r="W22" s="160">
        <f t="shared" si="1"/>
        <v>0</v>
      </c>
      <c r="X22" s="161" t="s">
        <v>191</v>
      </c>
      <c r="Y22" s="666"/>
    </row>
    <row r="23" spans="1:25" ht="21.6" customHeight="1" thickBot="1">
      <c r="A23" s="663" t="s">
        <v>137</v>
      </c>
      <c r="B23" s="156" t="s">
        <v>192</v>
      </c>
      <c r="C23" s="179">
        <v>6</v>
      </c>
      <c r="D23" s="179">
        <v>3</v>
      </c>
      <c r="E23" s="179">
        <v>13</v>
      </c>
      <c r="F23" s="179">
        <v>2</v>
      </c>
      <c r="G23" s="179" t="s">
        <v>580</v>
      </c>
      <c r="H23" s="179" t="s">
        <v>580</v>
      </c>
      <c r="I23" s="179">
        <v>5</v>
      </c>
      <c r="J23" s="179" t="s">
        <v>580</v>
      </c>
      <c r="K23" s="179">
        <v>1</v>
      </c>
      <c r="L23" s="179" t="s">
        <v>580</v>
      </c>
      <c r="M23" s="179" t="s">
        <v>580</v>
      </c>
      <c r="N23" s="179" t="s">
        <v>580</v>
      </c>
      <c r="O23" s="179">
        <v>6</v>
      </c>
      <c r="P23" s="179">
        <v>2</v>
      </c>
      <c r="Q23" s="179">
        <v>1</v>
      </c>
      <c r="R23" s="179" t="s">
        <v>580</v>
      </c>
      <c r="S23" s="179">
        <v>1</v>
      </c>
      <c r="T23" s="179" t="s">
        <v>580</v>
      </c>
      <c r="U23" s="157">
        <f t="shared" si="0"/>
        <v>33</v>
      </c>
      <c r="V23" s="157">
        <f t="shared" si="0"/>
        <v>7</v>
      </c>
      <c r="W23" s="157">
        <f t="shared" si="1"/>
        <v>40</v>
      </c>
      <c r="X23" s="158" t="s">
        <v>190</v>
      </c>
      <c r="Y23" s="664" t="s">
        <v>120</v>
      </c>
    </row>
    <row r="24" spans="1:25" ht="21.6" customHeight="1" thickBot="1">
      <c r="A24" s="663"/>
      <c r="B24" s="156" t="s">
        <v>193</v>
      </c>
      <c r="C24" s="179" t="s">
        <v>580</v>
      </c>
      <c r="D24" s="179">
        <v>2</v>
      </c>
      <c r="E24" s="179" t="s">
        <v>580</v>
      </c>
      <c r="F24" s="179">
        <v>2</v>
      </c>
      <c r="G24" s="179" t="s">
        <v>580</v>
      </c>
      <c r="H24" s="179" t="s">
        <v>580</v>
      </c>
      <c r="I24" s="179" t="s">
        <v>580</v>
      </c>
      <c r="J24" s="179">
        <v>1</v>
      </c>
      <c r="K24" s="179" t="s">
        <v>580</v>
      </c>
      <c r="L24" s="179">
        <v>1</v>
      </c>
      <c r="M24" s="179" t="s">
        <v>580</v>
      </c>
      <c r="N24" s="179" t="s">
        <v>580</v>
      </c>
      <c r="O24" s="179" t="s">
        <v>580</v>
      </c>
      <c r="P24" s="179">
        <v>3</v>
      </c>
      <c r="Q24" s="179" t="s">
        <v>580</v>
      </c>
      <c r="R24" s="179" t="s">
        <v>580</v>
      </c>
      <c r="S24" s="179" t="s">
        <v>580</v>
      </c>
      <c r="T24" s="179">
        <v>1</v>
      </c>
      <c r="U24" s="157">
        <f t="shared" si="0"/>
        <v>0</v>
      </c>
      <c r="V24" s="157">
        <f t="shared" si="0"/>
        <v>10</v>
      </c>
      <c r="W24" s="157">
        <f t="shared" si="1"/>
        <v>10</v>
      </c>
      <c r="X24" s="158" t="s">
        <v>191</v>
      </c>
      <c r="Y24" s="664"/>
    </row>
    <row r="25" spans="1:25" ht="21.6" customHeight="1" thickBot="1">
      <c r="A25" s="665" t="s">
        <v>161</v>
      </c>
      <c r="B25" s="159" t="s">
        <v>192</v>
      </c>
      <c r="C25" s="180">
        <v>3</v>
      </c>
      <c r="D25" s="180">
        <v>3</v>
      </c>
      <c r="E25" s="180">
        <v>39</v>
      </c>
      <c r="F25" s="180">
        <v>6</v>
      </c>
      <c r="G25" s="180" t="s">
        <v>580</v>
      </c>
      <c r="H25" s="180">
        <v>1</v>
      </c>
      <c r="I25" s="180" t="s">
        <v>580</v>
      </c>
      <c r="J25" s="180">
        <v>1</v>
      </c>
      <c r="K25" s="180" t="s">
        <v>580</v>
      </c>
      <c r="L25" s="180" t="s">
        <v>580</v>
      </c>
      <c r="M25" s="180" t="s">
        <v>580</v>
      </c>
      <c r="N25" s="180" t="s">
        <v>580</v>
      </c>
      <c r="O25" s="180" t="s">
        <v>580</v>
      </c>
      <c r="P25" s="180" t="s">
        <v>580</v>
      </c>
      <c r="Q25" s="180">
        <v>23</v>
      </c>
      <c r="R25" s="180">
        <v>1</v>
      </c>
      <c r="S25" s="180" t="s">
        <v>580</v>
      </c>
      <c r="T25" s="180">
        <v>4</v>
      </c>
      <c r="U25" s="160">
        <f t="shared" si="0"/>
        <v>65</v>
      </c>
      <c r="V25" s="160">
        <f t="shared" si="0"/>
        <v>16</v>
      </c>
      <c r="W25" s="160">
        <f t="shared" si="1"/>
        <v>81</v>
      </c>
      <c r="X25" s="161" t="s">
        <v>190</v>
      </c>
      <c r="Y25" s="666" t="s">
        <v>194</v>
      </c>
    </row>
    <row r="26" spans="1:25" ht="21.6" customHeight="1" thickBot="1">
      <c r="A26" s="665"/>
      <c r="B26" s="159" t="s">
        <v>193</v>
      </c>
      <c r="C26" s="180" t="s">
        <v>580</v>
      </c>
      <c r="D26" s="180">
        <v>4</v>
      </c>
      <c r="E26" s="180" t="s">
        <v>580</v>
      </c>
      <c r="F26" s="180">
        <v>1</v>
      </c>
      <c r="G26" s="180" t="s">
        <v>580</v>
      </c>
      <c r="H26" s="180" t="s">
        <v>580</v>
      </c>
      <c r="I26" s="180" t="s">
        <v>580</v>
      </c>
      <c r="J26" s="180">
        <v>1</v>
      </c>
      <c r="K26" s="180" t="s">
        <v>580</v>
      </c>
      <c r="L26" s="180" t="s">
        <v>580</v>
      </c>
      <c r="M26" s="180" t="s">
        <v>580</v>
      </c>
      <c r="N26" s="180" t="s">
        <v>580</v>
      </c>
      <c r="O26" s="180" t="s">
        <v>580</v>
      </c>
      <c r="P26" s="180" t="s">
        <v>580</v>
      </c>
      <c r="Q26" s="180">
        <v>2</v>
      </c>
      <c r="R26" s="180">
        <v>1</v>
      </c>
      <c r="S26" s="180" t="s">
        <v>580</v>
      </c>
      <c r="T26" s="180" t="s">
        <v>580</v>
      </c>
      <c r="U26" s="160">
        <f t="shared" si="0"/>
        <v>2</v>
      </c>
      <c r="V26" s="160">
        <f t="shared" si="0"/>
        <v>7</v>
      </c>
      <c r="W26" s="160">
        <f t="shared" si="1"/>
        <v>9</v>
      </c>
      <c r="X26" s="161" t="s">
        <v>191</v>
      </c>
      <c r="Y26" s="666"/>
    </row>
    <row r="27" spans="1:25" ht="21.6" customHeight="1" thickBot="1">
      <c r="A27" s="663" t="s">
        <v>138</v>
      </c>
      <c r="B27" s="156" t="s">
        <v>192</v>
      </c>
      <c r="C27" s="179">
        <v>5</v>
      </c>
      <c r="D27" s="179" t="s">
        <v>580</v>
      </c>
      <c r="E27" s="179">
        <v>32</v>
      </c>
      <c r="F27" s="179">
        <v>2</v>
      </c>
      <c r="G27" s="179" t="s">
        <v>580</v>
      </c>
      <c r="H27" s="179" t="s">
        <v>580</v>
      </c>
      <c r="I27" s="179" t="s">
        <v>580</v>
      </c>
      <c r="J27" s="179" t="s">
        <v>580</v>
      </c>
      <c r="K27" s="179" t="s">
        <v>580</v>
      </c>
      <c r="L27" s="179" t="s">
        <v>580</v>
      </c>
      <c r="M27" s="179" t="s">
        <v>580</v>
      </c>
      <c r="N27" s="179" t="s">
        <v>580</v>
      </c>
      <c r="O27" s="179">
        <v>1</v>
      </c>
      <c r="P27" s="179" t="s">
        <v>580</v>
      </c>
      <c r="Q27" s="179">
        <v>1</v>
      </c>
      <c r="R27" s="179" t="s">
        <v>580</v>
      </c>
      <c r="S27" s="179" t="s">
        <v>580</v>
      </c>
      <c r="T27" s="179">
        <v>1</v>
      </c>
      <c r="U27" s="157">
        <f t="shared" si="0"/>
        <v>39</v>
      </c>
      <c r="V27" s="157">
        <f t="shared" si="0"/>
        <v>3</v>
      </c>
      <c r="W27" s="157">
        <f t="shared" si="1"/>
        <v>42</v>
      </c>
      <c r="X27" s="158" t="s">
        <v>190</v>
      </c>
      <c r="Y27" s="664" t="s">
        <v>195</v>
      </c>
    </row>
    <row r="28" spans="1:25" ht="21.6" customHeight="1">
      <c r="A28" s="667"/>
      <c r="B28" s="162" t="s">
        <v>193</v>
      </c>
      <c r="C28" s="181">
        <v>3</v>
      </c>
      <c r="D28" s="181">
        <v>4</v>
      </c>
      <c r="E28" s="181">
        <v>13</v>
      </c>
      <c r="F28" s="181">
        <v>6</v>
      </c>
      <c r="G28" s="181" t="s">
        <v>580</v>
      </c>
      <c r="H28" s="181">
        <v>2</v>
      </c>
      <c r="I28" s="181">
        <v>1</v>
      </c>
      <c r="J28" s="181" t="s">
        <v>580</v>
      </c>
      <c r="K28" s="181" t="s">
        <v>580</v>
      </c>
      <c r="L28" s="181" t="s">
        <v>580</v>
      </c>
      <c r="M28" s="181" t="s">
        <v>580</v>
      </c>
      <c r="N28" s="181" t="s">
        <v>580</v>
      </c>
      <c r="O28" s="181" t="s">
        <v>580</v>
      </c>
      <c r="P28" s="181" t="s">
        <v>580</v>
      </c>
      <c r="Q28" s="181">
        <v>1</v>
      </c>
      <c r="R28" s="181" t="s">
        <v>580</v>
      </c>
      <c r="S28" s="181" t="s">
        <v>580</v>
      </c>
      <c r="T28" s="181">
        <v>1</v>
      </c>
      <c r="U28" s="163">
        <f t="shared" si="0"/>
        <v>18</v>
      </c>
      <c r="V28" s="163">
        <f t="shared" si="0"/>
        <v>13</v>
      </c>
      <c r="W28" s="163">
        <f t="shared" si="1"/>
        <v>31</v>
      </c>
      <c r="X28" s="164" t="s">
        <v>191</v>
      </c>
      <c r="Y28" s="668"/>
    </row>
    <row r="29" spans="1:25" ht="21.6" customHeight="1" thickBot="1">
      <c r="A29" s="654" t="s">
        <v>0</v>
      </c>
      <c r="B29" s="165" t="s">
        <v>192</v>
      </c>
      <c r="C29" s="166">
        <f>C11+C13+C15+C17+C19+C21+C23+C25+C27</f>
        <v>220</v>
      </c>
      <c r="D29" s="166">
        <f t="shared" ref="D29:V30" si="2">D11+D13+D15+D17+D19+D21+D23+D25+D27</f>
        <v>28</v>
      </c>
      <c r="E29" s="166">
        <f t="shared" si="2"/>
        <v>507</v>
      </c>
      <c r="F29" s="166">
        <f t="shared" si="2"/>
        <v>84</v>
      </c>
      <c r="G29" s="166">
        <f t="shared" si="2"/>
        <v>51</v>
      </c>
      <c r="H29" s="166">
        <f t="shared" si="2"/>
        <v>3</v>
      </c>
      <c r="I29" s="166">
        <f t="shared" si="2"/>
        <v>75</v>
      </c>
      <c r="J29" s="166">
        <f t="shared" si="2"/>
        <v>8</v>
      </c>
      <c r="K29" s="166">
        <f t="shared" si="2"/>
        <v>21</v>
      </c>
      <c r="L29" s="166">
        <f t="shared" si="2"/>
        <v>1</v>
      </c>
      <c r="M29" s="166">
        <f t="shared" si="2"/>
        <v>3</v>
      </c>
      <c r="N29" s="166">
        <f t="shared" si="2"/>
        <v>1</v>
      </c>
      <c r="O29" s="166">
        <f t="shared" si="2"/>
        <v>39</v>
      </c>
      <c r="P29" s="166">
        <f t="shared" si="2"/>
        <v>3</v>
      </c>
      <c r="Q29" s="166">
        <f t="shared" si="2"/>
        <v>51</v>
      </c>
      <c r="R29" s="166">
        <f t="shared" si="2"/>
        <v>5</v>
      </c>
      <c r="S29" s="166">
        <f t="shared" si="2"/>
        <v>3</v>
      </c>
      <c r="T29" s="166">
        <f t="shared" si="2"/>
        <v>41</v>
      </c>
      <c r="U29" s="166">
        <f t="shared" si="2"/>
        <v>970</v>
      </c>
      <c r="V29" s="166">
        <f t="shared" si="2"/>
        <v>174</v>
      </c>
      <c r="W29" s="166">
        <f>W11+W13+W15+W17+W19+W21+W23+W25+W27</f>
        <v>1144</v>
      </c>
      <c r="X29" s="167" t="s">
        <v>190</v>
      </c>
      <c r="Y29" s="657" t="s">
        <v>1</v>
      </c>
    </row>
    <row r="30" spans="1:25" ht="21.6" customHeight="1" thickBot="1">
      <c r="A30" s="655"/>
      <c r="B30" s="159" t="s">
        <v>193</v>
      </c>
      <c r="C30" s="160">
        <f>C12+C14+C16+C18+C20+C22+C24+C26+C28</f>
        <v>15</v>
      </c>
      <c r="D30" s="160">
        <f t="shared" si="2"/>
        <v>223</v>
      </c>
      <c r="E30" s="160">
        <f t="shared" si="2"/>
        <v>35</v>
      </c>
      <c r="F30" s="160">
        <f t="shared" si="2"/>
        <v>306</v>
      </c>
      <c r="G30" s="160">
        <f t="shared" si="2"/>
        <v>2</v>
      </c>
      <c r="H30" s="160">
        <f t="shared" si="2"/>
        <v>22</v>
      </c>
      <c r="I30" s="160">
        <f t="shared" si="2"/>
        <v>7</v>
      </c>
      <c r="J30" s="160">
        <f t="shared" si="2"/>
        <v>19</v>
      </c>
      <c r="K30" s="160">
        <f t="shared" si="2"/>
        <v>0</v>
      </c>
      <c r="L30" s="160">
        <f t="shared" si="2"/>
        <v>11</v>
      </c>
      <c r="M30" s="160">
        <f t="shared" si="2"/>
        <v>0</v>
      </c>
      <c r="N30" s="160">
        <f t="shared" si="2"/>
        <v>0</v>
      </c>
      <c r="O30" s="160">
        <f t="shared" si="2"/>
        <v>2</v>
      </c>
      <c r="P30" s="160">
        <f t="shared" si="2"/>
        <v>15</v>
      </c>
      <c r="Q30" s="160">
        <f t="shared" si="2"/>
        <v>6</v>
      </c>
      <c r="R30" s="160">
        <f t="shared" si="2"/>
        <v>3</v>
      </c>
      <c r="S30" s="160">
        <f t="shared" si="2"/>
        <v>0</v>
      </c>
      <c r="T30" s="160">
        <f t="shared" si="2"/>
        <v>18</v>
      </c>
      <c r="U30" s="160">
        <f t="shared" si="2"/>
        <v>67</v>
      </c>
      <c r="V30" s="160">
        <f t="shared" si="2"/>
        <v>617</v>
      </c>
      <c r="W30" s="160">
        <f>W12+W14+W16+W18+W20+W22+W24+W26+W28</f>
        <v>684</v>
      </c>
      <c r="X30" s="168" t="s">
        <v>191</v>
      </c>
      <c r="Y30" s="658"/>
    </row>
    <row r="31" spans="1:25" ht="21.6" customHeight="1">
      <c r="A31" s="656"/>
      <c r="B31" s="169" t="s">
        <v>0</v>
      </c>
      <c r="C31" s="170">
        <f t="shared" ref="C31:V31" si="3">C29+C30</f>
        <v>235</v>
      </c>
      <c r="D31" s="170">
        <f t="shared" si="3"/>
        <v>251</v>
      </c>
      <c r="E31" s="170">
        <f t="shared" si="3"/>
        <v>542</v>
      </c>
      <c r="F31" s="170">
        <f t="shared" si="3"/>
        <v>390</v>
      </c>
      <c r="G31" s="170">
        <f t="shared" si="3"/>
        <v>53</v>
      </c>
      <c r="H31" s="170">
        <f t="shared" si="3"/>
        <v>25</v>
      </c>
      <c r="I31" s="170">
        <f t="shared" si="3"/>
        <v>82</v>
      </c>
      <c r="J31" s="170">
        <f t="shared" si="3"/>
        <v>27</v>
      </c>
      <c r="K31" s="170">
        <f t="shared" si="3"/>
        <v>21</v>
      </c>
      <c r="L31" s="170">
        <f t="shared" si="3"/>
        <v>12</v>
      </c>
      <c r="M31" s="170">
        <f t="shared" si="3"/>
        <v>3</v>
      </c>
      <c r="N31" s="170">
        <f t="shared" si="3"/>
        <v>1</v>
      </c>
      <c r="O31" s="170">
        <f t="shared" si="3"/>
        <v>41</v>
      </c>
      <c r="P31" s="170">
        <f t="shared" si="3"/>
        <v>18</v>
      </c>
      <c r="Q31" s="170">
        <f t="shared" si="3"/>
        <v>57</v>
      </c>
      <c r="R31" s="170">
        <f t="shared" si="3"/>
        <v>8</v>
      </c>
      <c r="S31" s="170">
        <f t="shared" si="3"/>
        <v>3</v>
      </c>
      <c r="T31" s="170">
        <f t="shared" si="3"/>
        <v>59</v>
      </c>
      <c r="U31" s="170">
        <f t="shared" si="3"/>
        <v>1037</v>
      </c>
      <c r="V31" s="170">
        <f t="shared" si="3"/>
        <v>791</v>
      </c>
      <c r="W31" s="170">
        <f>W29+W30</f>
        <v>1828</v>
      </c>
      <c r="X31" s="171" t="s">
        <v>1</v>
      </c>
      <c r="Y31" s="659"/>
    </row>
    <row r="32" spans="1:25">
      <c r="A32" s="660" t="s">
        <v>196</v>
      </c>
      <c r="B32" s="660"/>
      <c r="C32" s="172"/>
      <c r="D32" s="172"/>
      <c r="U32" s="717" t="s">
        <v>197</v>
      </c>
      <c r="V32" s="717"/>
      <c r="W32" s="717"/>
      <c r="X32" s="717"/>
      <c r="Y32" s="717"/>
    </row>
  </sheetData>
  <mergeCells count="40">
    <mergeCell ref="A1:Y1"/>
    <mergeCell ref="A3:Y3"/>
    <mergeCell ref="A4:Y4"/>
    <mergeCell ref="M8:N8"/>
    <mergeCell ref="A32:B32"/>
    <mergeCell ref="U32:Y32"/>
    <mergeCell ref="A21:A22"/>
    <mergeCell ref="Y21:Y22"/>
    <mergeCell ref="A23:A24"/>
    <mergeCell ref="Y23:Y24"/>
    <mergeCell ref="A19:A20"/>
    <mergeCell ref="Y19:Y20"/>
    <mergeCell ref="A7:B10"/>
    <mergeCell ref="C7:M7"/>
    <mergeCell ref="N7:W7"/>
    <mergeCell ref="X7:Y10"/>
    <mergeCell ref="A29:A31"/>
    <mergeCell ref="Y29:Y31"/>
    <mergeCell ref="A13:A14"/>
    <mergeCell ref="Y13:Y14"/>
    <mergeCell ref="A15:A16"/>
    <mergeCell ref="Y15:Y16"/>
    <mergeCell ref="A17:A18"/>
    <mergeCell ref="Y17:Y18"/>
    <mergeCell ref="A2:Y2"/>
    <mergeCell ref="A25:A26"/>
    <mergeCell ref="Y25:Y26"/>
    <mergeCell ref="A27:A28"/>
    <mergeCell ref="Y27:Y28"/>
    <mergeCell ref="O8:P8"/>
    <mergeCell ref="Q8:R8"/>
    <mergeCell ref="S8:T8"/>
    <mergeCell ref="U8:W8"/>
    <mergeCell ref="A11:A12"/>
    <mergeCell ref="Y11:Y12"/>
    <mergeCell ref="C8:D8"/>
    <mergeCell ref="E8:F8"/>
    <mergeCell ref="G8:H8"/>
    <mergeCell ref="I8:J8"/>
    <mergeCell ref="K8:L8"/>
  </mergeCells>
  <printOptions horizontalCentered="1" verticalCentered="1"/>
  <pageMargins left="0" right="0" top="0.74803149606299213" bottom="0" header="0" footer="0.51181102362204722"/>
  <pageSetup paperSize="9" scale="8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rightToLeft="1" view="pageBreakPreview" zoomScaleNormal="100" zoomScaleSheetLayoutView="100" workbookViewId="0">
      <selection activeCell="E8" sqref="E8:F19"/>
    </sheetView>
  </sheetViews>
  <sheetFormatPr defaultColWidth="9.140625" defaultRowHeight="12.75"/>
  <cols>
    <col min="1" max="1" width="20.7109375" style="4" customWidth="1"/>
    <col min="2" max="7" width="15.42578125" style="2" customWidth="1"/>
    <col min="8" max="8" width="20.7109375" style="4" customWidth="1"/>
    <col min="9" max="16384" width="9.140625" style="2"/>
  </cols>
  <sheetData>
    <row r="1" spans="1:8" s="14" customFormat="1" ht="18">
      <c r="A1" s="565" t="s">
        <v>67</v>
      </c>
      <c r="B1" s="565"/>
      <c r="C1" s="565"/>
      <c r="D1" s="565"/>
      <c r="E1" s="565"/>
      <c r="F1" s="565"/>
      <c r="G1" s="565"/>
      <c r="H1" s="565"/>
    </row>
    <row r="2" spans="1:8" s="14" customFormat="1" ht="18">
      <c r="A2" s="565">
        <v>2020</v>
      </c>
      <c r="B2" s="565"/>
      <c r="C2" s="565"/>
      <c r="D2" s="565"/>
      <c r="E2" s="565"/>
      <c r="F2" s="565"/>
      <c r="G2" s="565"/>
      <c r="H2" s="565"/>
    </row>
    <row r="3" spans="1:8" ht="15.75">
      <c r="A3" s="725" t="s">
        <v>172</v>
      </c>
      <c r="B3" s="724"/>
      <c r="C3" s="724"/>
      <c r="D3" s="724"/>
      <c r="E3" s="724"/>
      <c r="F3" s="724"/>
      <c r="G3" s="724"/>
      <c r="H3" s="724"/>
    </row>
    <row r="4" spans="1:8" ht="15.75">
      <c r="A4" s="724">
        <v>2020</v>
      </c>
      <c r="B4" s="724"/>
      <c r="C4" s="724"/>
      <c r="D4" s="724"/>
      <c r="E4" s="724"/>
      <c r="F4" s="724"/>
      <c r="G4" s="724"/>
      <c r="H4" s="724"/>
    </row>
    <row r="5" spans="1:8" ht="15.75">
      <c r="A5" s="52" t="s">
        <v>177</v>
      </c>
      <c r="B5" s="53"/>
      <c r="C5" s="53"/>
      <c r="D5" s="53"/>
      <c r="E5" s="53"/>
      <c r="F5" s="53"/>
      <c r="G5" s="53"/>
      <c r="H5" s="54" t="s">
        <v>178</v>
      </c>
    </row>
    <row r="6" spans="1:8" ht="21.75" customHeight="1" thickBot="1">
      <c r="A6" s="693" t="s">
        <v>545</v>
      </c>
      <c r="B6" s="649" t="s">
        <v>510</v>
      </c>
      <c r="C6" s="649"/>
      <c r="D6" s="649"/>
      <c r="E6" s="649" t="s">
        <v>546</v>
      </c>
      <c r="F6" s="649"/>
      <c r="G6" s="649"/>
      <c r="H6" s="650" t="s">
        <v>544</v>
      </c>
    </row>
    <row r="7" spans="1:8" s="13" customFormat="1" ht="31.5" customHeight="1" thickTop="1">
      <c r="A7" s="695"/>
      <c r="B7" s="491" t="s">
        <v>547</v>
      </c>
      <c r="C7" s="491" t="s">
        <v>548</v>
      </c>
      <c r="D7" s="491" t="s">
        <v>127</v>
      </c>
      <c r="E7" s="498" t="s">
        <v>549</v>
      </c>
      <c r="F7" s="498" t="s">
        <v>550</v>
      </c>
      <c r="G7" s="499" t="s">
        <v>127</v>
      </c>
      <c r="H7" s="651"/>
    </row>
    <row r="8" spans="1:8" s="1" customFormat="1" ht="23.25" customHeight="1" thickBot="1">
      <c r="A8" s="104" t="s">
        <v>4</v>
      </c>
      <c r="B8" s="41">
        <v>129</v>
      </c>
      <c r="C8" s="41">
        <v>89</v>
      </c>
      <c r="D8" s="488">
        <f>Table_Default__XLS_TAB_23[[#This Row],[M_QTRI_COUNT]]+Table_Default__XLS_TAB_23[[#This Row],[M_NQTRI_COUNT]]</f>
        <v>218</v>
      </c>
      <c r="E8" s="41">
        <v>115</v>
      </c>
      <c r="F8" s="41">
        <v>103</v>
      </c>
      <c r="G8" s="488">
        <f>Table_Default__XLS_TAB_23[[#This Row],[W_QTRI_COUNT]]+Table_Default__XLS_TAB_23[[#This Row],[W_NQTRI_COUNT]]</f>
        <v>218</v>
      </c>
      <c r="H8" s="500" t="s">
        <v>551</v>
      </c>
    </row>
    <row r="9" spans="1:8" s="1" customFormat="1" ht="23.25" customHeight="1" thickBot="1">
      <c r="A9" s="103" t="s">
        <v>6</v>
      </c>
      <c r="B9" s="44">
        <v>99</v>
      </c>
      <c r="C9" s="44">
        <v>68</v>
      </c>
      <c r="D9" s="65">
        <f>Table_Default__XLS_TAB_23[[#This Row],[M_QTRI_COUNT]]+Table_Default__XLS_TAB_23[[#This Row],[M_NQTRI_COUNT]]</f>
        <v>167</v>
      </c>
      <c r="E9" s="44">
        <v>84</v>
      </c>
      <c r="F9" s="44">
        <v>83</v>
      </c>
      <c r="G9" s="65">
        <f>Table_Default__XLS_TAB_23[[#This Row],[W_QTRI_COUNT]]+Table_Default__XLS_TAB_23[[#This Row],[W_NQTRI_COUNT]]</f>
        <v>167</v>
      </c>
      <c r="H9" s="501" t="s">
        <v>552</v>
      </c>
    </row>
    <row r="10" spans="1:8" s="1" customFormat="1" ht="23.25" customHeight="1" thickBot="1">
      <c r="A10" s="104" t="s">
        <v>8</v>
      </c>
      <c r="B10" s="44">
        <v>63</v>
      </c>
      <c r="C10" s="44">
        <v>54</v>
      </c>
      <c r="D10" s="65">
        <f>Table_Default__XLS_TAB_23[[#This Row],[M_QTRI_COUNT]]+Table_Default__XLS_TAB_23[[#This Row],[M_NQTRI_COUNT]]</f>
        <v>117</v>
      </c>
      <c r="E10" s="44">
        <v>65</v>
      </c>
      <c r="F10" s="44">
        <v>52</v>
      </c>
      <c r="G10" s="65">
        <f>Table_Default__XLS_TAB_23[[#This Row],[W_QTRI_COUNT]]+Table_Default__XLS_TAB_23[[#This Row],[W_NQTRI_COUNT]]</f>
        <v>117</v>
      </c>
      <c r="H10" s="500" t="s">
        <v>553</v>
      </c>
    </row>
    <row r="11" spans="1:8" s="1" customFormat="1" ht="23.25" customHeight="1" thickBot="1">
      <c r="A11" s="103" t="s">
        <v>154</v>
      </c>
      <c r="B11" s="44">
        <v>11</v>
      </c>
      <c r="C11" s="44">
        <v>3</v>
      </c>
      <c r="D11" s="65">
        <f>Table_Default__XLS_TAB_23[[#This Row],[M_QTRI_COUNT]]+Table_Default__XLS_TAB_23[[#This Row],[M_NQTRI_COUNT]]</f>
        <v>14</v>
      </c>
      <c r="E11" s="44">
        <v>9</v>
      </c>
      <c r="F11" s="44">
        <v>5</v>
      </c>
      <c r="G11" s="65">
        <f>Table_Default__XLS_TAB_23[[#This Row],[W_QTRI_COUNT]]+Table_Default__XLS_TAB_23[[#This Row],[W_NQTRI_COUNT]]</f>
        <v>14</v>
      </c>
      <c r="H11" s="501" t="s">
        <v>554</v>
      </c>
    </row>
    <row r="12" spans="1:8" s="1" customFormat="1" ht="23.25" customHeight="1" thickBot="1">
      <c r="A12" s="104" t="s">
        <v>11</v>
      </c>
      <c r="B12" s="44">
        <v>9</v>
      </c>
      <c r="C12" s="44">
        <v>3</v>
      </c>
      <c r="D12" s="65">
        <f>Table_Default__XLS_TAB_23[[#This Row],[M_QTRI_COUNT]]+Table_Default__XLS_TAB_23[[#This Row],[M_NQTRI_COUNT]]</f>
        <v>12</v>
      </c>
      <c r="E12" s="44">
        <v>9</v>
      </c>
      <c r="F12" s="44">
        <v>3</v>
      </c>
      <c r="G12" s="65">
        <f>Table_Default__XLS_TAB_23[[#This Row],[W_QTRI_COUNT]]+Table_Default__XLS_TAB_23[[#This Row],[W_NQTRI_COUNT]]</f>
        <v>12</v>
      </c>
      <c r="H12" s="500" t="s">
        <v>555</v>
      </c>
    </row>
    <row r="13" spans="1:8" s="1" customFormat="1" ht="23.25" customHeight="1" thickBot="1">
      <c r="A13" s="103" t="s">
        <v>13</v>
      </c>
      <c r="B13" s="44">
        <v>57</v>
      </c>
      <c r="C13" s="44">
        <v>19</v>
      </c>
      <c r="D13" s="65">
        <f>Table_Default__XLS_TAB_23[[#This Row],[M_QTRI_COUNT]]+Table_Default__XLS_TAB_23[[#This Row],[M_NQTRI_COUNT]]</f>
        <v>76</v>
      </c>
      <c r="E13" s="44">
        <v>53</v>
      </c>
      <c r="F13" s="44">
        <v>23</v>
      </c>
      <c r="G13" s="65">
        <f>Table_Default__XLS_TAB_23[[#This Row],[W_QTRI_COUNT]]+Table_Default__XLS_TAB_23[[#This Row],[W_NQTRI_COUNT]]</f>
        <v>76</v>
      </c>
      <c r="H13" s="501" t="s">
        <v>556</v>
      </c>
    </row>
    <row r="14" spans="1:8" s="1" customFormat="1" ht="23.25" customHeight="1" thickBot="1">
      <c r="A14" s="104" t="s">
        <v>15</v>
      </c>
      <c r="B14" s="44">
        <v>134</v>
      </c>
      <c r="C14" s="44">
        <v>85</v>
      </c>
      <c r="D14" s="65">
        <f>Table_Default__XLS_TAB_23[[#This Row],[M_QTRI_COUNT]]+Table_Default__XLS_TAB_23[[#This Row],[M_NQTRI_COUNT]]</f>
        <v>219</v>
      </c>
      <c r="E14" s="44">
        <v>134</v>
      </c>
      <c r="F14" s="44">
        <v>85</v>
      </c>
      <c r="G14" s="65">
        <f>Table_Default__XLS_TAB_23[[#This Row],[W_QTRI_COUNT]]+Table_Default__XLS_TAB_23[[#This Row],[W_NQTRI_COUNT]]</f>
        <v>219</v>
      </c>
      <c r="H14" s="500" t="s">
        <v>557</v>
      </c>
    </row>
    <row r="15" spans="1:8" s="1" customFormat="1" ht="23.25" customHeight="1" thickBot="1">
      <c r="A15" s="103" t="s">
        <v>17</v>
      </c>
      <c r="B15" s="44">
        <v>122</v>
      </c>
      <c r="C15" s="44">
        <v>57</v>
      </c>
      <c r="D15" s="65">
        <f>Table_Default__XLS_TAB_23[[#This Row],[M_QTRI_COUNT]]+Table_Default__XLS_TAB_23[[#This Row],[M_NQTRI_COUNT]]</f>
        <v>179</v>
      </c>
      <c r="E15" s="44">
        <v>107</v>
      </c>
      <c r="F15" s="44">
        <v>72</v>
      </c>
      <c r="G15" s="65">
        <f>Table_Default__XLS_TAB_23[[#This Row],[W_QTRI_COUNT]]+Table_Default__XLS_TAB_23[[#This Row],[W_NQTRI_COUNT]]</f>
        <v>179</v>
      </c>
      <c r="H15" s="501" t="s">
        <v>558</v>
      </c>
    </row>
    <row r="16" spans="1:8" s="1" customFormat="1" ht="23.25" customHeight="1" thickBot="1">
      <c r="A16" s="104" t="s">
        <v>19</v>
      </c>
      <c r="B16" s="44">
        <v>151</v>
      </c>
      <c r="C16" s="44">
        <v>79</v>
      </c>
      <c r="D16" s="65">
        <f>Table_Default__XLS_TAB_23[[#This Row],[M_QTRI_COUNT]]+Table_Default__XLS_TAB_23[[#This Row],[M_NQTRI_COUNT]]</f>
        <v>230</v>
      </c>
      <c r="E16" s="44">
        <v>133</v>
      </c>
      <c r="F16" s="44">
        <v>97</v>
      </c>
      <c r="G16" s="65">
        <f>Table_Default__XLS_TAB_23[[#This Row],[W_QTRI_COUNT]]+Table_Default__XLS_TAB_23[[#This Row],[W_NQTRI_COUNT]]</f>
        <v>230</v>
      </c>
      <c r="H16" s="500" t="s">
        <v>559</v>
      </c>
    </row>
    <row r="17" spans="1:8" s="1" customFormat="1" ht="23.25" customHeight="1" thickBot="1">
      <c r="A17" s="103" t="s">
        <v>21</v>
      </c>
      <c r="B17" s="44">
        <v>122</v>
      </c>
      <c r="C17" s="44">
        <v>69</v>
      </c>
      <c r="D17" s="65">
        <f>Table_Default__XLS_TAB_23[[#This Row],[M_QTRI_COUNT]]+Table_Default__XLS_TAB_23[[#This Row],[M_NQTRI_COUNT]]</f>
        <v>191</v>
      </c>
      <c r="E17" s="44">
        <v>98</v>
      </c>
      <c r="F17" s="44">
        <v>93</v>
      </c>
      <c r="G17" s="65">
        <f>Table_Default__XLS_TAB_23[[#This Row],[W_QTRI_COUNT]]+Table_Default__XLS_TAB_23[[#This Row],[W_NQTRI_COUNT]]</f>
        <v>191</v>
      </c>
      <c r="H17" s="501" t="s">
        <v>560</v>
      </c>
    </row>
    <row r="18" spans="1:8" s="1" customFormat="1" ht="23.25" customHeight="1" thickBot="1">
      <c r="A18" s="104" t="s">
        <v>23</v>
      </c>
      <c r="B18" s="44">
        <v>123</v>
      </c>
      <c r="C18" s="44">
        <v>70</v>
      </c>
      <c r="D18" s="65">
        <f>Table_Default__XLS_TAB_23[[#This Row],[M_QTRI_COUNT]]+Table_Default__XLS_TAB_23[[#This Row],[M_NQTRI_COUNT]]</f>
        <v>193</v>
      </c>
      <c r="E18" s="44">
        <v>118</v>
      </c>
      <c r="F18" s="44">
        <v>75</v>
      </c>
      <c r="G18" s="65">
        <f>Table_Default__XLS_TAB_23[[#This Row],[W_QTRI_COUNT]]+Table_Default__XLS_TAB_23[[#This Row],[W_NQTRI_COUNT]]</f>
        <v>193</v>
      </c>
      <c r="H18" s="500" t="s">
        <v>561</v>
      </c>
    </row>
    <row r="19" spans="1:8" s="1" customFormat="1" ht="23.25" customHeight="1" thickBot="1">
      <c r="A19" s="122" t="s">
        <v>25</v>
      </c>
      <c r="B19" s="66">
        <v>124</v>
      </c>
      <c r="C19" s="66">
        <v>88</v>
      </c>
      <c r="D19" s="65">
        <f>Table_Default__XLS_TAB_23[[#This Row],[M_QTRI_COUNT]]+Table_Default__XLS_TAB_23[[#This Row],[M_NQTRI_COUNT]]</f>
        <v>212</v>
      </c>
      <c r="E19" s="66">
        <v>112</v>
      </c>
      <c r="F19" s="66">
        <v>100</v>
      </c>
      <c r="G19" s="65">
        <f>Table_Default__XLS_TAB_23[[#This Row],[W_QTRI_COUNT]]+Table_Default__XLS_TAB_23[[#This Row],[W_NQTRI_COUNT]]</f>
        <v>212</v>
      </c>
      <c r="H19" s="502" t="s">
        <v>562</v>
      </c>
    </row>
    <row r="20" spans="1:8" s="1" customFormat="1" ht="23.25" customHeight="1">
      <c r="A20" s="123" t="s">
        <v>2</v>
      </c>
      <c r="B20" s="67">
        <f>SUM(B8:B19)</f>
        <v>1144</v>
      </c>
      <c r="C20" s="67">
        <f t="shared" ref="C20:G20" si="0">SUM(C8:C19)</f>
        <v>684</v>
      </c>
      <c r="D20" s="68">
        <f t="shared" si="0"/>
        <v>1828</v>
      </c>
      <c r="E20" s="67">
        <f t="shared" si="0"/>
        <v>1037</v>
      </c>
      <c r="F20" s="67">
        <f t="shared" si="0"/>
        <v>791</v>
      </c>
      <c r="G20" s="68">
        <f t="shared" si="0"/>
        <v>1828</v>
      </c>
      <c r="H20" s="17" t="s">
        <v>3</v>
      </c>
    </row>
    <row r="21" spans="1:8" ht="24" customHeight="1">
      <c r="A21" s="3"/>
      <c r="H21" s="3"/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>
      <c r="A26" s="13" t="s">
        <v>77</v>
      </c>
      <c r="B26" s="491" t="s">
        <v>547</v>
      </c>
      <c r="C26" s="491" t="s">
        <v>548</v>
      </c>
    </row>
    <row r="27" spans="1:8" ht="15">
      <c r="A27" s="1"/>
      <c r="B27" s="491"/>
      <c r="C27" s="491"/>
    </row>
    <row r="28" spans="1:8">
      <c r="A28" s="1" t="s">
        <v>78</v>
      </c>
      <c r="B28" s="1">
        <f>SUM(B8)</f>
        <v>129</v>
      </c>
      <c r="C28" s="1">
        <f>SUM(C8)</f>
        <v>89</v>
      </c>
    </row>
    <row r="29" spans="1:8">
      <c r="A29" s="1" t="s">
        <v>79</v>
      </c>
      <c r="B29" s="1">
        <f t="shared" ref="B29:C39" si="1">SUM(B9)</f>
        <v>99</v>
      </c>
      <c r="C29" s="1">
        <f t="shared" si="1"/>
        <v>68</v>
      </c>
    </row>
    <row r="30" spans="1:8">
      <c r="A30" s="1" t="s">
        <v>80</v>
      </c>
      <c r="B30" s="1">
        <f t="shared" si="1"/>
        <v>63</v>
      </c>
      <c r="C30" s="1">
        <f t="shared" si="1"/>
        <v>54</v>
      </c>
    </row>
    <row r="31" spans="1:8">
      <c r="A31" s="1" t="s">
        <v>81</v>
      </c>
      <c r="B31" s="1">
        <f t="shared" si="1"/>
        <v>11</v>
      </c>
      <c r="C31" s="1">
        <f t="shared" si="1"/>
        <v>3</v>
      </c>
    </row>
    <row r="32" spans="1:8">
      <c r="A32" s="1" t="s">
        <v>82</v>
      </c>
      <c r="B32" s="1">
        <f t="shared" si="1"/>
        <v>9</v>
      </c>
      <c r="C32" s="1">
        <f t="shared" si="1"/>
        <v>3</v>
      </c>
    </row>
    <row r="33" spans="1:3">
      <c r="A33" s="1" t="s">
        <v>83</v>
      </c>
      <c r="B33" s="1">
        <f t="shared" si="1"/>
        <v>57</v>
      </c>
      <c r="C33" s="1">
        <f t="shared" si="1"/>
        <v>19</v>
      </c>
    </row>
    <row r="34" spans="1:3">
      <c r="A34" s="1" t="s">
        <v>84</v>
      </c>
      <c r="B34" s="1">
        <f t="shared" si="1"/>
        <v>134</v>
      </c>
      <c r="C34" s="1">
        <f t="shared" si="1"/>
        <v>85</v>
      </c>
    </row>
    <row r="35" spans="1:3">
      <c r="A35" s="1" t="s">
        <v>85</v>
      </c>
      <c r="B35" s="1">
        <f t="shared" si="1"/>
        <v>122</v>
      </c>
      <c r="C35" s="1">
        <f t="shared" si="1"/>
        <v>57</v>
      </c>
    </row>
    <row r="36" spans="1:3">
      <c r="A36" s="1" t="s">
        <v>86</v>
      </c>
      <c r="B36" s="1">
        <f t="shared" si="1"/>
        <v>151</v>
      </c>
      <c r="C36" s="1">
        <f t="shared" si="1"/>
        <v>79</v>
      </c>
    </row>
    <row r="37" spans="1:3">
      <c r="A37" s="1" t="s">
        <v>87</v>
      </c>
      <c r="B37" s="1">
        <f t="shared" si="1"/>
        <v>122</v>
      </c>
      <c r="C37" s="1">
        <f t="shared" si="1"/>
        <v>69</v>
      </c>
    </row>
    <row r="38" spans="1:3">
      <c r="A38" s="1" t="s">
        <v>88</v>
      </c>
      <c r="B38" s="1">
        <f t="shared" si="1"/>
        <v>123</v>
      </c>
      <c r="C38" s="1">
        <f t="shared" si="1"/>
        <v>70</v>
      </c>
    </row>
    <row r="39" spans="1:3">
      <c r="A39" s="1" t="s">
        <v>89</v>
      </c>
      <c r="B39" s="1">
        <f t="shared" si="1"/>
        <v>124</v>
      </c>
      <c r="C39" s="1">
        <f t="shared" si="1"/>
        <v>88</v>
      </c>
    </row>
  </sheetData>
  <mergeCells count="8">
    <mergeCell ref="A2:H2"/>
    <mergeCell ref="A4:H4"/>
    <mergeCell ref="B6:D6"/>
    <mergeCell ref="E6:G6"/>
    <mergeCell ref="A1:H1"/>
    <mergeCell ref="A3:H3"/>
    <mergeCell ref="A6:A7"/>
    <mergeCell ref="H6:H7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zoomScaleNormal="100" workbookViewId="0">
      <selection activeCell="B10" sqref="B10:F20"/>
    </sheetView>
  </sheetViews>
  <sheetFormatPr defaultColWidth="9.140625"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14" customFormat="1" ht="18">
      <c r="A1" s="680" t="s">
        <v>68</v>
      </c>
      <c r="B1" s="680"/>
      <c r="C1" s="680"/>
      <c r="D1" s="680"/>
      <c r="E1" s="680"/>
      <c r="F1" s="680"/>
      <c r="G1" s="680"/>
      <c r="H1" s="680"/>
    </row>
    <row r="2" spans="1:8" s="14" customFormat="1" ht="18">
      <c r="A2" s="662">
        <v>2020</v>
      </c>
      <c r="B2" s="662"/>
      <c r="C2" s="662"/>
      <c r="D2" s="662"/>
      <c r="E2" s="662"/>
      <c r="F2" s="662"/>
      <c r="G2" s="662"/>
      <c r="H2" s="662"/>
    </row>
    <row r="3" spans="1:8" s="14" customFormat="1" ht="18">
      <c r="A3" s="566" t="s">
        <v>69</v>
      </c>
      <c r="B3" s="566"/>
      <c r="C3" s="566"/>
      <c r="D3" s="566"/>
      <c r="E3" s="566"/>
      <c r="F3" s="566"/>
      <c r="G3" s="566"/>
      <c r="H3" s="566"/>
    </row>
    <row r="4" spans="1:8" ht="15.75">
      <c r="A4" s="567">
        <v>2020</v>
      </c>
      <c r="B4" s="567"/>
      <c r="C4" s="567"/>
      <c r="D4" s="567"/>
      <c r="E4" s="567"/>
      <c r="F4" s="567"/>
      <c r="G4" s="567"/>
      <c r="H4" s="567"/>
    </row>
    <row r="5" spans="1:8" ht="15.75">
      <c r="A5" s="52" t="s">
        <v>179</v>
      </c>
      <c r="B5" s="53"/>
      <c r="C5" s="53"/>
      <c r="D5" s="53"/>
      <c r="E5" s="53"/>
      <c r="F5" s="53"/>
      <c r="G5" s="53"/>
      <c r="H5" s="54" t="s">
        <v>180</v>
      </c>
    </row>
    <row r="6" spans="1:8" ht="18" customHeight="1" thickBot="1">
      <c r="A6" s="726" t="s">
        <v>563</v>
      </c>
      <c r="B6" s="700" t="s">
        <v>139</v>
      </c>
      <c r="C6" s="700" t="s">
        <v>140</v>
      </c>
      <c r="D6" s="700" t="s">
        <v>141</v>
      </c>
      <c r="E6" s="700" t="s">
        <v>142</v>
      </c>
      <c r="F6" s="729" t="s">
        <v>565</v>
      </c>
      <c r="G6" s="691" t="s">
        <v>566</v>
      </c>
      <c r="H6" s="706" t="s">
        <v>564</v>
      </c>
    </row>
    <row r="7" spans="1:8" s="13" customFormat="1" ht="18" customHeight="1" thickTop="1" thickBot="1">
      <c r="A7" s="727"/>
      <c r="B7" s="701"/>
      <c r="C7" s="701"/>
      <c r="D7" s="701"/>
      <c r="E7" s="701"/>
      <c r="F7" s="730" t="s">
        <v>156</v>
      </c>
      <c r="G7" s="709"/>
      <c r="H7" s="707"/>
    </row>
    <row r="8" spans="1:8" s="1" customFormat="1" ht="18" customHeight="1" thickTop="1" thickBot="1">
      <c r="A8" s="727"/>
      <c r="B8" s="701"/>
      <c r="C8" s="701"/>
      <c r="D8" s="701"/>
      <c r="E8" s="701"/>
      <c r="F8" s="730" t="s">
        <v>156</v>
      </c>
      <c r="G8" s="709"/>
      <c r="H8" s="707"/>
    </row>
    <row r="9" spans="1:8" s="1" customFormat="1" ht="18" customHeight="1" thickTop="1">
      <c r="A9" s="728"/>
      <c r="B9" s="596"/>
      <c r="C9" s="596"/>
      <c r="D9" s="596"/>
      <c r="E9" s="596"/>
      <c r="F9" s="731" t="s">
        <v>156</v>
      </c>
      <c r="G9" s="598"/>
      <c r="H9" s="708"/>
    </row>
    <row r="10" spans="1:8" s="1" customFormat="1" ht="24" customHeight="1" thickBot="1">
      <c r="A10" s="34">
        <v>-20</v>
      </c>
      <c r="B10" s="40">
        <v>13</v>
      </c>
      <c r="C10" s="41">
        <v>14</v>
      </c>
      <c r="D10" s="41">
        <v>7</v>
      </c>
      <c r="E10" s="41">
        <v>0</v>
      </c>
      <c r="F10" s="83">
        <v>0</v>
      </c>
      <c r="G10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34</v>
      </c>
      <c r="H10" s="50">
        <v>-20</v>
      </c>
    </row>
    <row r="11" spans="1:8" s="1" customFormat="1" ht="24" customHeight="1" thickTop="1" thickBot="1">
      <c r="A11" s="7" t="s">
        <v>27</v>
      </c>
      <c r="B11" s="43">
        <v>159</v>
      </c>
      <c r="C11" s="44">
        <v>106</v>
      </c>
      <c r="D11" s="44">
        <v>25</v>
      </c>
      <c r="E11" s="44">
        <v>1</v>
      </c>
      <c r="F11" s="124">
        <v>0</v>
      </c>
      <c r="G11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291</v>
      </c>
      <c r="H11" s="48" t="s">
        <v>27</v>
      </c>
    </row>
    <row r="12" spans="1:8" s="1" customFormat="1" ht="24" customHeight="1" thickTop="1" thickBot="1">
      <c r="A12" s="32" t="s">
        <v>28</v>
      </c>
      <c r="B12" s="43">
        <v>177</v>
      </c>
      <c r="C12" s="44">
        <v>154</v>
      </c>
      <c r="D12" s="44">
        <v>44</v>
      </c>
      <c r="E12" s="44">
        <v>6</v>
      </c>
      <c r="F12" s="124">
        <v>0</v>
      </c>
      <c r="G12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381</v>
      </c>
      <c r="H12" s="126" t="s">
        <v>28</v>
      </c>
    </row>
    <row r="13" spans="1:8" s="1" customFormat="1" ht="24" customHeight="1" thickTop="1" thickBot="1">
      <c r="A13" s="7" t="s">
        <v>29</v>
      </c>
      <c r="B13" s="43">
        <v>161</v>
      </c>
      <c r="C13" s="44">
        <v>157</v>
      </c>
      <c r="D13" s="44">
        <v>25</v>
      </c>
      <c r="E13" s="44">
        <v>8</v>
      </c>
      <c r="F13" s="124">
        <v>0</v>
      </c>
      <c r="G13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351</v>
      </c>
      <c r="H13" s="48" t="s">
        <v>29</v>
      </c>
    </row>
    <row r="14" spans="1:8" s="1" customFormat="1" ht="23.25" customHeight="1" thickTop="1" thickBot="1">
      <c r="A14" s="32" t="s">
        <v>30</v>
      </c>
      <c r="B14" s="43">
        <v>141</v>
      </c>
      <c r="C14" s="44">
        <v>110</v>
      </c>
      <c r="D14" s="44">
        <v>24</v>
      </c>
      <c r="E14" s="44">
        <v>8</v>
      </c>
      <c r="F14" s="124">
        <v>0</v>
      </c>
      <c r="G14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283</v>
      </c>
      <c r="H14" s="126" t="s">
        <v>30</v>
      </c>
    </row>
    <row r="15" spans="1:8" s="1" customFormat="1" ht="24" customHeight="1" thickTop="1" thickBot="1">
      <c r="A15" s="7" t="s">
        <v>31</v>
      </c>
      <c r="B15" s="43">
        <v>102</v>
      </c>
      <c r="C15" s="44">
        <v>89</v>
      </c>
      <c r="D15" s="44">
        <v>12</v>
      </c>
      <c r="E15" s="44">
        <v>6</v>
      </c>
      <c r="F15" s="124">
        <v>0</v>
      </c>
      <c r="G15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209</v>
      </c>
      <c r="H15" s="48" t="s">
        <v>31</v>
      </c>
    </row>
    <row r="16" spans="1:8" s="1" customFormat="1" ht="24" customHeight="1" thickTop="1" thickBot="1">
      <c r="A16" s="32" t="s">
        <v>32</v>
      </c>
      <c r="B16" s="43">
        <v>43</v>
      </c>
      <c r="C16" s="44">
        <v>50</v>
      </c>
      <c r="D16" s="44">
        <v>14</v>
      </c>
      <c r="E16" s="44">
        <v>7</v>
      </c>
      <c r="F16" s="124">
        <v>0</v>
      </c>
      <c r="G16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114</v>
      </c>
      <c r="H16" s="126" t="s">
        <v>32</v>
      </c>
    </row>
    <row r="17" spans="1:8" s="1" customFormat="1" ht="24" customHeight="1" thickTop="1" thickBot="1">
      <c r="A17" s="7" t="s">
        <v>35</v>
      </c>
      <c r="B17" s="43">
        <v>32</v>
      </c>
      <c r="C17" s="44">
        <v>31</v>
      </c>
      <c r="D17" s="44">
        <v>6</v>
      </c>
      <c r="E17" s="44">
        <v>5</v>
      </c>
      <c r="F17" s="124">
        <v>0</v>
      </c>
      <c r="G17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74</v>
      </c>
      <c r="H17" s="48" t="s">
        <v>35</v>
      </c>
    </row>
    <row r="18" spans="1:8" s="1" customFormat="1" ht="24" customHeight="1" thickTop="1" thickBot="1">
      <c r="A18" s="32" t="s">
        <v>36</v>
      </c>
      <c r="B18" s="43">
        <v>16</v>
      </c>
      <c r="C18" s="44">
        <v>15</v>
      </c>
      <c r="D18" s="44">
        <v>6</v>
      </c>
      <c r="E18" s="44">
        <v>5</v>
      </c>
      <c r="F18" s="124">
        <v>0</v>
      </c>
      <c r="G18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42</v>
      </c>
      <c r="H18" s="126" t="s">
        <v>36</v>
      </c>
    </row>
    <row r="19" spans="1:8" s="1" customFormat="1" ht="24" customHeight="1" thickTop="1" thickBot="1">
      <c r="A19" s="7" t="s">
        <v>70</v>
      </c>
      <c r="B19" s="43">
        <v>6</v>
      </c>
      <c r="C19" s="44">
        <v>12</v>
      </c>
      <c r="D19" s="44">
        <v>0</v>
      </c>
      <c r="E19" s="44">
        <v>2</v>
      </c>
      <c r="F19" s="124">
        <v>0</v>
      </c>
      <c r="G19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20</v>
      </c>
      <c r="H19" s="48" t="s">
        <v>70</v>
      </c>
    </row>
    <row r="20" spans="1:8" s="1" customFormat="1" ht="24" customHeight="1" thickTop="1" thickBot="1">
      <c r="A20" s="33" t="s">
        <v>33</v>
      </c>
      <c r="B20" s="45">
        <v>16</v>
      </c>
      <c r="C20" s="46">
        <v>12</v>
      </c>
      <c r="D20" s="46">
        <v>0</v>
      </c>
      <c r="E20" s="46">
        <v>1</v>
      </c>
      <c r="F20" s="125">
        <v>0</v>
      </c>
      <c r="G20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29</v>
      </c>
      <c r="H20" s="515" t="s">
        <v>34</v>
      </c>
    </row>
    <row r="21" spans="1:8" s="1" customFormat="1" ht="26.25" customHeight="1">
      <c r="A21" s="31" t="s">
        <v>0</v>
      </c>
      <c r="B21" s="70">
        <f>SUM(B10:B20)</f>
        <v>866</v>
      </c>
      <c r="C21" s="70">
        <f t="shared" ref="C21:E21" si="0">SUM(C10:C20)</f>
        <v>750</v>
      </c>
      <c r="D21" s="70">
        <f t="shared" si="0"/>
        <v>163</v>
      </c>
      <c r="E21" s="70">
        <f t="shared" si="0"/>
        <v>49</v>
      </c>
      <c r="F21" s="70">
        <f>F20+F19+F18+F17+F16+F15+F14+F13+F12+F11+F10</f>
        <v>0</v>
      </c>
      <c r="G21" s="70">
        <f>G20+G19+G18+G17+G16+G15+G14+G13+G12+G11+G10</f>
        <v>1828</v>
      </c>
      <c r="H21" s="516" t="s">
        <v>1</v>
      </c>
    </row>
    <row r="22" spans="1:8" s="29" customFormat="1"/>
    <row r="23" spans="1:8" s="29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zoomScaleNormal="100" workbookViewId="0">
      <selection activeCell="B10" sqref="B10:F23"/>
    </sheetView>
  </sheetViews>
  <sheetFormatPr defaultColWidth="9.140625"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14" customFormat="1" ht="18">
      <c r="A1" s="680" t="s">
        <v>71</v>
      </c>
      <c r="B1" s="680"/>
      <c r="C1" s="680"/>
      <c r="D1" s="680"/>
      <c r="E1" s="680"/>
      <c r="F1" s="680"/>
      <c r="G1" s="680"/>
      <c r="H1" s="680"/>
    </row>
    <row r="2" spans="1:10" s="14" customFormat="1" ht="18">
      <c r="A2" s="662">
        <v>2020</v>
      </c>
      <c r="B2" s="662"/>
      <c r="C2" s="662"/>
      <c r="D2" s="662"/>
      <c r="E2" s="662"/>
      <c r="F2" s="662"/>
      <c r="G2" s="662"/>
      <c r="H2" s="662"/>
    </row>
    <row r="3" spans="1:10" s="14" customFormat="1" ht="18">
      <c r="A3" s="647" t="s">
        <v>171</v>
      </c>
      <c r="B3" s="566"/>
      <c r="C3" s="566"/>
      <c r="D3" s="566"/>
      <c r="E3" s="566"/>
      <c r="F3" s="566"/>
      <c r="G3" s="566"/>
      <c r="H3" s="566"/>
    </row>
    <row r="4" spans="1:10" ht="15.75">
      <c r="A4" s="567">
        <v>2020</v>
      </c>
      <c r="B4" s="567"/>
      <c r="C4" s="567"/>
      <c r="D4" s="567"/>
      <c r="E4" s="567"/>
      <c r="F4" s="567"/>
      <c r="G4" s="567"/>
      <c r="H4" s="567"/>
    </row>
    <row r="5" spans="1:10" ht="15.75">
      <c r="A5" s="52" t="s">
        <v>169</v>
      </c>
      <c r="B5" s="53"/>
      <c r="C5" s="53"/>
      <c r="D5" s="53"/>
      <c r="E5" s="53"/>
      <c r="F5" s="53"/>
      <c r="G5" s="53"/>
      <c r="H5" s="54" t="s">
        <v>181</v>
      </c>
    </row>
    <row r="6" spans="1:10" ht="18" customHeight="1" thickBot="1">
      <c r="A6" s="726" t="s">
        <v>145</v>
      </c>
      <c r="B6" s="700" t="s">
        <v>139</v>
      </c>
      <c r="C6" s="700" t="s">
        <v>140</v>
      </c>
      <c r="D6" s="700" t="s">
        <v>141</v>
      </c>
      <c r="E6" s="700" t="s">
        <v>142</v>
      </c>
      <c r="F6" s="729" t="s">
        <v>565</v>
      </c>
      <c r="G6" s="691" t="s">
        <v>566</v>
      </c>
      <c r="H6" s="706" t="s">
        <v>144</v>
      </c>
      <c r="J6" s="2" t="s">
        <v>143</v>
      </c>
    </row>
    <row r="7" spans="1:10" s="13" customFormat="1" ht="18" customHeight="1" thickTop="1" thickBot="1">
      <c r="A7" s="727"/>
      <c r="B7" s="701"/>
      <c r="C7" s="701"/>
      <c r="D7" s="701"/>
      <c r="E7" s="701"/>
      <c r="F7" s="730" t="s">
        <v>156</v>
      </c>
      <c r="G7" s="709"/>
      <c r="H7" s="707"/>
    </row>
    <row r="8" spans="1:10" s="1" customFormat="1" ht="18" customHeight="1" thickTop="1" thickBot="1">
      <c r="A8" s="727"/>
      <c r="B8" s="701"/>
      <c r="C8" s="701"/>
      <c r="D8" s="701"/>
      <c r="E8" s="701"/>
      <c r="F8" s="730" t="s">
        <v>156</v>
      </c>
      <c r="G8" s="709"/>
      <c r="H8" s="707"/>
    </row>
    <row r="9" spans="1:10" s="1" customFormat="1" ht="13.5" customHeight="1" thickTop="1">
      <c r="A9" s="728"/>
      <c r="B9" s="596"/>
      <c r="C9" s="596"/>
      <c r="D9" s="596"/>
      <c r="E9" s="596"/>
      <c r="F9" s="731" t="s">
        <v>156</v>
      </c>
      <c r="G9" s="598"/>
      <c r="H9" s="708"/>
    </row>
    <row r="10" spans="1:10" s="1" customFormat="1" ht="20.25" customHeight="1" thickBot="1">
      <c r="A10" s="6">
        <v>-20</v>
      </c>
      <c r="B10" s="40">
        <v>4</v>
      </c>
      <c r="C10" s="41">
        <v>1</v>
      </c>
      <c r="D10" s="41">
        <v>0</v>
      </c>
      <c r="E10" s="41">
        <v>0</v>
      </c>
      <c r="F10" s="83">
        <v>0</v>
      </c>
      <c r="G10" s="42">
        <f>SUM(Table_Default__XLS_TAB_25_35[[#This Row],[BAAN_SMALLERQATAR]:[Column1]])</f>
        <v>5</v>
      </c>
      <c r="H10" s="49">
        <v>-20</v>
      </c>
    </row>
    <row r="11" spans="1:10" s="1" customFormat="1" ht="20.25" customHeight="1" thickTop="1" thickBot="1">
      <c r="A11" s="7" t="s">
        <v>27</v>
      </c>
      <c r="B11" s="43">
        <v>56</v>
      </c>
      <c r="C11" s="44">
        <v>35</v>
      </c>
      <c r="D11" s="44">
        <v>10</v>
      </c>
      <c r="E11" s="44">
        <v>0</v>
      </c>
      <c r="F11" s="124">
        <v>0</v>
      </c>
      <c r="G11" s="42">
        <f>SUM(Table_Default__XLS_TAB_25_35[[#This Row],[BAAN_SMALLERQATAR]:[Column1]])</f>
        <v>101</v>
      </c>
      <c r="H11" s="48" t="s">
        <v>27</v>
      </c>
    </row>
    <row r="12" spans="1:10" s="1" customFormat="1" ht="20.25" customHeight="1" thickTop="1" thickBot="1">
      <c r="A12" s="9" t="s">
        <v>28</v>
      </c>
      <c r="B12" s="43">
        <v>193</v>
      </c>
      <c r="C12" s="44">
        <v>134</v>
      </c>
      <c r="D12" s="44">
        <v>38</v>
      </c>
      <c r="E12" s="44">
        <v>1</v>
      </c>
      <c r="F12" s="124">
        <v>0</v>
      </c>
      <c r="G12" s="42">
        <f>SUM(Table_Default__XLS_TAB_25_35[[#This Row],[BAAN_SMALLERQATAR]:[Column1]])</f>
        <v>366</v>
      </c>
      <c r="H12" s="127" t="s">
        <v>28</v>
      </c>
    </row>
    <row r="13" spans="1:10" s="1" customFormat="1" ht="20.25" customHeight="1" thickTop="1" thickBot="1">
      <c r="A13" s="7" t="s">
        <v>29</v>
      </c>
      <c r="B13" s="43">
        <v>163</v>
      </c>
      <c r="C13" s="44">
        <v>172</v>
      </c>
      <c r="D13" s="44">
        <v>38</v>
      </c>
      <c r="E13" s="44">
        <v>7</v>
      </c>
      <c r="F13" s="124">
        <v>0</v>
      </c>
      <c r="G13" s="42">
        <f>SUM(Table_Default__XLS_TAB_25_35[[#This Row],[BAAN_SMALLERQATAR]:[Column1]])</f>
        <v>380</v>
      </c>
      <c r="H13" s="48" t="s">
        <v>29</v>
      </c>
    </row>
    <row r="14" spans="1:10" s="1" customFormat="1" ht="20.25" customHeight="1" thickTop="1" thickBot="1">
      <c r="A14" s="9" t="s">
        <v>30</v>
      </c>
      <c r="B14" s="43">
        <v>141</v>
      </c>
      <c r="C14" s="44">
        <v>141</v>
      </c>
      <c r="D14" s="44">
        <v>26</v>
      </c>
      <c r="E14" s="44">
        <v>5</v>
      </c>
      <c r="F14" s="124">
        <v>0</v>
      </c>
      <c r="G14" s="42">
        <f>SUM(Table_Default__XLS_TAB_25_35[[#This Row],[BAAN_SMALLERQATAR]:[Column1]])</f>
        <v>313</v>
      </c>
      <c r="H14" s="127" t="s">
        <v>30</v>
      </c>
    </row>
    <row r="15" spans="1:10" s="1" customFormat="1" ht="20.25" customHeight="1" thickTop="1" thickBot="1">
      <c r="A15" s="7" t="s">
        <v>31</v>
      </c>
      <c r="B15" s="43">
        <v>109</v>
      </c>
      <c r="C15" s="44">
        <v>92</v>
      </c>
      <c r="D15" s="44">
        <v>17</v>
      </c>
      <c r="E15" s="44">
        <v>8</v>
      </c>
      <c r="F15" s="124">
        <v>0</v>
      </c>
      <c r="G15" s="42">
        <f>SUM(Table_Default__XLS_TAB_25_35[[#This Row],[BAAN_SMALLERQATAR]:[Column1]])</f>
        <v>226</v>
      </c>
      <c r="H15" s="48" t="s">
        <v>31</v>
      </c>
    </row>
    <row r="16" spans="1:10" s="1" customFormat="1" ht="20.25" customHeight="1" thickTop="1" thickBot="1">
      <c r="A16" s="9" t="s">
        <v>32</v>
      </c>
      <c r="B16" s="43">
        <v>75</v>
      </c>
      <c r="C16" s="44">
        <v>66</v>
      </c>
      <c r="D16" s="44">
        <v>15</v>
      </c>
      <c r="E16" s="44">
        <v>11</v>
      </c>
      <c r="F16" s="124">
        <v>0</v>
      </c>
      <c r="G16" s="42">
        <f>SUM(Table_Default__XLS_TAB_25_35[[#This Row],[BAAN_SMALLERQATAR]:[Column1]])</f>
        <v>167</v>
      </c>
      <c r="H16" s="127" t="s">
        <v>32</v>
      </c>
    </row>
    <row r="17" spans="1:8" s="1" customFormat="1" ht="20.25" customHeight="1" thickTop="1" thickBot="1">
      <c r="A17" s="7" t="s">
        <v>35</v>
      </c>
      <c r="B17" s="43">
        <v>56</v>
      </c>
      <c r="C17" s="44">
        <v>45</v>
      </c>
      <c r="D17" s="44">
        <v>12</v>
      </c>
      <c r="E17" s="44">
        <v>7</v>
      </c>
      <c r="F17" s="124">
        <v>0</v>
      </c>
      <c r="G17" s="42">
        <f>SUM(Table_Default__XLS_TAB_25_35[[#This Row],[BAAN_SMALLERQATAR]:[Column1]])</f>
        <v>120</v>
      </c>
      <c r="H17" s="48" t="s">
        <v>35</v>
      </c>
    </row>
    <row r="18" spans="1:8" s="1" customFormat="1" ht="20.25" customHeight="1" thickTop="1" thickBot="1">
      <c r="A18" s="9" t="s">
        <v>36</v>
      </c>
      <c r="B18" s="43">
        <v>26</v>
      </c>
      <c r="C18" s="44">
        <v>33</v>
      </c>
      <c r="D18" s="44">
        <v>2</v>
      </c>
      <c r="E18" s="44">
        <v>3</v>
      </c>
      <c r="F18" s="124">
        <v>0</v>
      </c>
      <c r="G18" s="42">
        <f>SUM(Table_Default__XLS_TAB_25_35[[#This Row],[BAAN_SMALLERQATAR]:[Column1]])</f>
        <v>64</v>
      </c>
      <c r="H18" s="127" t="s">
        <v>36</v>
      </c>
    </row>
    <row r="19" spans="1:8" s="1" customFormat="1" ht="20.25" customHeight="1" thickTop="1" thickBot="1">
      <c r="A19" s="7" t="s">
        <v>37</v>
      </c>
      <c r="B19" s="43">
        <v>11</v>
      </c>
      <c r="C19" s="44">
        <v>14</v>
      </c>
      <c r="D19" s="44">
        <v>2</v>
      </c>
      <c r="E19" s="44">
        <v>6</v>
      </c>
      <c r="F19" s="124">
        <v>0</v>
      </c>
      <c r="G19" s="42">
        <f>SUM(Table_Default__XLS_TAB_25_35[[#This Row],[BAAN_SMALLERQATAR]:[Column1]])</f>
        <v>33</v>
      </c>
      <c r="H19" s="48" t="s">
        <v>37</v>
      </c>
    </row>
    <row r="20" spans="1:8" s="1" customFormat="1" ht="20.25" customHeight="1" thickTop="1" thickBot="1">
      <c r="A20" s="9" t="s">
        <v>38</v>
      </c>
      <c r="B20" s="43">
        <v>5</v>
      </c>
      <c r="C20" s="44">
        <v>9</v>
      </c>
      <c r="D20" s="44">
        <v>2</v>
      </c>
      <c r="E20" s="44">
        <v>1</v>
      </c>
      <c r="F20" s="124">
        <v>0</v>
      </c>
      <c r="G20" s="42">
        <f>SUM(Table_Default__XLS_TAB_25_35[[#This Row],[BAAN_SMALLERQATAR]:[Column1]])</f>
        <v>17</v>
      </c>
      <c r="H20" s="127" t="s">
        <v>38</v>
      </c>
    </row>
    <row r="21" spans="1:8" s="1" customFormat="1" ht="20.25" customHeight="1" thickTop="1" thickBot="1">
      <c r="A21" s="8" t="s">
        <v>39</v>
      </c>
      <c r="B21" s="43">
        <v>4</v>
      </c>
      <c r="C21" s="44">
        <v>4</v>
      </c>
      <c r="D21" s="44">
        <v>0</v>
      </c>
      <c r="E21" s="44">
        <v>0</v>
      </c>
      <c r="F21" s="124">
        <v>0</v>
      </c>
      <c r="G21" s="42">
        <f>SUM(Table_Default__XLS_TAB_25_35[[#This Row],[BAAN_SMALLERQATAR]:[Column1]])</f>
        <v>8</v>
      </c>
      <c r="H21" s="128" t="s">
        <v>39</v>
      </c>
    </row>
    <row r="22" spans="1:8" s="1" customFormat="1" ht="20.25" customHeight="1" thickTop="1" thickBot="1">
      <c r="A22" s="9" t="s">
        <v>66</v>
      </c>
      <c r="B22" s="43">
        <v>4</v>
      </c>
      <c r="C22" s="44">
        <v>4</v>
      </c>
      <c r="D22" s="44">
        <v>0</v>
      </c>
      <c r="E22" s="44">
        <v>0</v>
      </c>
      <c r="F22" s="124">
        <v>0</v>
      </c>
      <c r="G22" s="42">
        <f>SUM(Table_Default__XLS_TAB_25_35[[#This Row],[BAAN_SMALLERQATAR]:[Column1]])</f>
        <v>8</v>
      </c>
      <c r="H22" s="127" t="s">
        <v>72</v>
      </c>
    </row>
    <row r="23" spans="1:8" s="1" customFormat="1" ht="20.25" customHeight="1" thickTop="1" thickBot="1">
      <c r="A23" s="10" t="s">
        <v>33</v>
      </c>
      <c r="B23" s="45">
        <v>19</v>
      </c>
      <c r="C23" s="46">
        <v>0</v>
      </c>
      <c r="D23" s="46">
        <v>1</v>
      </c>
      <c r="E23" s="46">
        <v>0</v>
      </c>
      <c r="F23" s="125">
        <v>0</v>
      </c>
      <c r="G23" s="42">
        <f>SUM(Table_Default__XLS_TAB_25_35[[#This Row],[BAAN_SMALLERQATAR]:[Column1]])</f>
        <v>20</v>
      </c>
      <c r="H23" s="514" t="s">
        <v>34</v>
      </c>
    </row>
    <row r="24" spans="1:8" s="1" customFormat="1" ht="20.25" customHeight="1">
      <c r="A24" s="28" t="s">
        <v>2</v>
      </c>
      <c r="B24" s="69">
        <f>SUM(B10:B23)</f>
        <v>866</v>
      </c>
      <c r="C24" s="69">
        <f>SUM(C10:C23)</f>
        <v>750</v>
      </c>
      <c r="D24" s="69">
        <f>SUM(D10:D23)</f>
        <v>163</v>
      </c>
      <c r="E24" s="69">
        <f>SUM(E10:E23)</f>
        <v>49</v>
      </c>
      <c r="F24" s="69">
        <f t="shared" ref="F24" si="0">SUM(F10:F23)</f>
        <v>0</v>
      </c>
      <c r="G24" s="69">
        <f>SUM(G10:G23)</f>
        <v>1828</v>
      </c>
      <c r="H24" s="497" t="s">
        <v>3</v>
      </c>
    </row>
    <row r="25" spans="1:8" s="29" customFormat="1">
      <c r="G25" s="58"/>
    </row>
    <row r="26" spans="1:8" s="29" customFormat="1"/>
    <row r="27" spans="1:8" s="29" customFormat="1"/>
    <row r="28" spans="1:8" s="29" customFormat="1"/>
    <row r="29" spans="1:8" s="29" customFormat="1"/>
    <row r="30" spans="1:8" s="29" customFormat="1"/>
    <row r="31" spans="1:8" s="29" customFormat="1"/>
    <row r="32" spans="1:8" s="29" customFormat="1"/>
    <row r="33" spans="1:8" s="29" customFormat="1"/>
    <row r="34" spans="1:8" s="29" customFormat="1"/>
    <row r="35" spans="1:8" s="29" customFormat="1"/>
    <row r="36" spans="1:8" s="29" customFormat="1"/>
    <row r="37" spans="1:8" s="29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rightToLeft="1" view="pageBreakPreview" zoomScaleNormal="100" workbookViewId="0">
      <selection activeCell="D19" sqref="D19"/>
    </sheetView>
  </sheetViews>
  <sheetFormatPr defaultColWidth="9.140625" defaultRowHeight="12.75"/>
  <cols>
    <col min="1" max="1" width="25.7109375" style="4" customWidth="1"/>
    <col min="2" max="3" width="11.5703125" style="2" customWidth="1"/>
    <col min="4" max="4" width="12.28515625" style="2" customWidth="1"/>
    <col min="5" max="7" width="11.5703125" style="2" customWidth="1"/>
    <col min="8" max="8" width="27.7109375" style="4" customWidth="1"/>
    <col min="9" max="16384" width="9.140625" style="2"/>
  </cols>
  <sheetData>
    <row r="1" spans="1:8" s="14" customFormat="1" ht="18">
      <c r="A1" s="680" t="s">
        <v>73</v>
      </c>
      <c r="B1" s="680"/>
      <c r="C1" s="680"/>
      <c r="D1" s="680"/>
      <c r="E1" s="680"/>
      <c r="F1" s="680"/>
      <c r="G1" s="680"/>
      <c r="H1" s="680"/>
    </row>
    <row r="2" spans="1:8" s="14" customFormat="1" ht="18">
      <c r="A2" s="662">
        <v>2020</v>
      </c>
      <c r="B2" s="662"/>
      <c r="C2" s="662"/>
      <c r="D2" s="662"/>
      <c r="E2" s="662"/>
      <c r="F2" s="662"/>
      <c r="G2" s="662"/>
      <c r="H2" s="662"/>
    </row>
    <row r="3" spans="1:8" s="14" customFormat="1" ht="18">
      <c r="A3" s="648" t="s">
        <v>74</v>
      </c>
      <c r="B3" s="648"/>
      <c r="C3" s="648"/>
      <c r="D3" s="648"/>
      <c r="E3" s="648"/>
      <c r="F3" s="648"/>
      <c r="G3" s="648"/>
      <c r="H3" s="648"/>
    </row>
    <row r="4" spans="1:8" ht="15.75">
      <c r="A4" s="567">
        <v>2020</v>
      </c>
      <c r="B4" s="567"/>
      <c r="C4" s="567"/>
      <c r="D4" s="567"/>
      <c r="E4" s="567"/>
      <c r="F4" s="567"/>
      <c r="G4" s="567"/>
      <c r="H4" s="567"/>
    </row>
    <row r="5" spans="1:8" ht="15.75">
      <c r="A5" s="52" t="s">
        <v>152</v>
      </c>
      <c r="B5" s="53"/>
      <c r="C5" s="53"/>
      <c r="D5" s="53"/>
      <c r="E5" s="53"/>
      <c r="F5" s="53"/>
      <c r="G5" s="53"/>
      <c r="H5" s="54" t="s">
        <v>163</v>
      </c>
    </row>
    <row r="6" spans="1:8" ht="70.5" customHeight="1">
      <c r="A6" s="504" t="s">
        <v>567</v>
      </c>
      <c r="B6" s="491" t="s">
        <v>569</v>
      </c>
      <c r="C6" s="491" t="s">
        <v>570</v>
      </c>
      <c r="D6" s="491" t="s">
        <v>571</v>
      </c>
      <c r="E6" s="491" t="s">
        <v>572</v>
      </c>
      <c r="F6" s="491" t="s">
        <v>573</v>
      </c>
      <c r="G6" s="503" t="s">
        <v>574</v>
      </c>
      <c r="H6" s="505" t="s">
        <v>568</v>
      </c>
    </row>
    <row r="7" spans="1:8" s="1" customFormat="1" ht="24" customHeight="1" thickBot="1">
      <c r="A7" s="506" t="s">
        <v>526</v>
      </c>
      <c r="B7" s="35">
        <v>561</v>
      </c>
      <c r="C7" s="36">
        <v>479</v>
      </c>
      <c r="D7" s="36">
        <v>74</v>
      </c>
      <c r="E7" s="36">
        <v>30</v>
      </c>
      <c r="F7" s="84">
        <v>0</v>
      </c>
      <c r="G7" s="37">
        <f>SUM(Table_Default__XLS_TAB_2417[[#This Row],[BAAN_SMALLERQATAR]:[عمود1]])</f>
        <v>1144</v>
      </c>
      <c r="H7" s="510" t="s">
        <v>527</v>
      </c>
    </row>
    <row r="8" spans="1:8" s="1" customFormat="1" ht="24" customHeight="1" thickTop="1" thickBot="1">
      <c r="A8" s="507" t="s">
        <v>575</v>
      </c>
      <c r="B8" s="35">
        <v>29</v>
      </c>
      <c r="C8" s="36">
        <v>25</v>
      </c>
      <c r="D8" s="36">
        <v>5</v>
      </c>
      <c r="E8" s="36">
        <v>1</v>
      </c>
      <c r="F8" s="84">
        <v>0</v>
      </c>
      <c r="G8" s="37">
        <f>SUM(Table_Default__XLS_TAB_2417[[#This Row],[BAAN_SMALLERQATAR]:[عمود1]])</f>
        <v>60</v>
      </c>
      <c r="H8" s="511" t="s">
        <v>542</v>
      </c>
    </row>
    <row r="9" spans="1:8" s="1" customFormat="1" ht="24" customHeight="1" thickTop="1" thickBot="1">
      <c r="A9" s="508" t="s">
        <v>530</v>
      </c>
      <c r="B9" s="35">
        <v>219</v>
      </c>
      <c r="C9" s="36">
        <v>188</v>
      </c>
      <c r="D9" s="36">
        <v>70</v>
      </c>
      <c r="E9" s="36">
        <v>15</v>
      </c>
      <c r="F9" s="84">
        <v>0</v>
      </c>
      <c r="G9" s="37">
        <f>SUM(Table_Default__XLS_TAB_2417[[#This Row],[BAAN_SMALLERQATAR]:[عمود1]])</f>
        <v>492</v>
      </c>
      <c r="H9" s="512" t="s">
        <v>531</v>
      </c>
    </row>
    <row r="10" spans="1:8" s="1" customFormat="1" ht="24" customHeight="1" thickTop="1" thickBot="1">
      <c r="A10" s="507" t="s">
        <v>532</v>
      </c>
      <c r="B10" s="35">
        <v>35</v>
      </c>
      <c r="C10" s="36">
        <v>34</v>
      </c>
      <c r="D10" s="36">
        <v>11</v>
      </c>
      <c r="E10" s="36">
        <v>1</v>
      </c>
      <c r="F10" s="84">
        <v>0</v>
      </c>
      <c r="G10" s="37">
        <f>SUM(Table_Default__XLS_TAB_2417[[#This Row],[BAAN_SMALLERQATAR]:[عمود1]])</f>
        <v>81</v>
      </c>
      <c r="H10" s="511" t="s">
        <v>533</v>
      </c>
    </row>
    <row r="11" spans="1:8" s="1" customFormat="1" ht="24" customHeight="1" thickTop="1" thickBot="1">
      <c r="A11" s="508" t="s">
        <v>534</v>
      </c>
      <c r="B11" s="35">
        <v>9</v>
      </c>
      <c r="C11" s="36">
        <v>11</v>
      </c>
      <c r="D11" s="36">
        <v>2</v>
      </c>
      <c r="E11" s="36">
        <v>0</v>
      </c>
      <c r="F11" s="84">
        <v>0</v>
      </c>
      <c r="G11" s="37">
        <f>SUM(Table_Default__XLS_TAB_2417[[#This Row],[BAAN_SMALLERQATAR]:[عمود1]])</f>
        <v>22</v>
      </c>
      <c r="H11" s="512" t="s">
        <v>535</v>
      </c>
    </row>
    <row r="12" spans="1:8" s="1" customFormat="1" ht="24" customHeight="1" thickTop="1" thickBot="1">
      <c r="A12" s="509" t="s">
        <v>536</v>
      </c>
      <c r="B12" s="38">
        <v>13</v>
      </c>
      <c r="C12" s="39">
        <v>13</v>
      </c>
      <c r="D12" s="39">
        <v>1</v>
      </c>
      <c r="E12" s="39">
        <v>2</v>
      </c>
      <c r="F12" s="85">
        <v>0</v>
      </c>
      <c r="G12" s="37">
        <f>SUM(Table_Default__XLS_TAB_2417[[#This Row],[BAAN_SMALLERQATAR]:[عمود1]])</f>
        <v>29</v>
      </c>
      <c r="H12" s="513" t="s">
        <v>537</v>
      </c>
    </row>
    <row r="13" spans="1:8" s="1" customFormat="1" ht="26.25" customHeight="1">
      <c r="A13" s="119" t="s">
        <v>2</v>
      </c>
      <c r="B13" s="71">
        <f>SUM(B7:B12)</f>
        <v>866</v>
      </c>
      <c r="C13" s="71">
        <f>SUM(C7:C12)</f>
        <v>750</v>
      </c>
      <c r="D13" s="71">
        <f>SUM(D7:D12)</f>
        <v>163</v>
      </c>
      <c r="E13" s="71">
        <f>SUM(E7:E12)</f>
        <v>49</v>
      </c>
      <c r="F13" s="71">
        <f t="shared" ref="F13" si="0">SUM(F7:F12)</f>
        <v>0</v>
      </c>
      <c r="G13" s="71">
        <f>SUM(G7:G12)</f>
        <v>1828</v>
      </c>
      <c r="H13" s="497" t="s">
        <v>3</v>
      </c>
    </row>
    <row r="14" spans="1:8" s="29" customFormat="1"/>
    <row r="15" spans="1:8" s="29" customFormat="1"/>
    <row r="16" spans="1:8" s="29" customFormat="1"/>
    <row r="17" spans="1:8" s="29" customFormat="1"/>
    <row r="18" spans="1:8" s="29" customFormat="1"/>
    <row r="19" spans="1:8" s="29" customFormat="1"/>
    <row r="20" spans="1:8" s="29" customFormat="1"/>
    <row r="21" spans="1:8" s="29" customFormat="1"/>
    <row r="22" spans="1:8" s="29" customFormat="1"/>
    <row r="23" spans="1:8" s="29" customFormat="1"/>
    <row r="24" spans="1:8" s="29" customFormat="1"/>
    <row r="25" spans="1:8" s="29" customFormat="1"/>
    <row r="26" spans="1:8" s="29" customFormat="1"/>
    <row r="27" spans="1:8" ht="24" customHeight="1">
      <c r="A27" s="3"/>
      <c r="H27" s="3"/>
    </row>
    <row r="28" spans="1:8" ht="24" customHeight="1">
      <c r="A28" s="3"/>
      <c r="H28" s="3"/>
    </row>
    <row r="29" spans="1:8" ht="24" customHeight="1">
      <c r="A29" s="3"/>
      <c r="H29" s="3"/>
    </row>
    <row r="30" spans="1:8" ht="29.25" customHeight="1"/>
  </sheetData>
  <mergeCells count="4">
    <mergeCell ref="A1:H1"/>
    <mergeCell ref="A2:H2"/>
    <mergeCell ref="A3:H3"/>
    <mergeCell ref="A4:H4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E13" sqref="E13"/>
    </sheetView>
  </sheetViews>
  <sheetFormatPr defaultColWidth="9.140625" defaultRowHeight="12.75"/>
  <cols>
    <col min="1" max="1" width="17.28515625" style="4" customWidth="1"/>
    <col min="2" max="2" width="7.85546875" style="4" customWidth="1"/>
    <col min="3" max="13" width="7.85546875" style="2" customWidth="1"/>
    <col min="14" max="14" width="21" style="4" customWidth="1"/>
    <col min="15" max="16384" width="9.140625" style="2"/>
  </cols>
  <sheetData>
    <row r="1" spans="1:16" s="14" customFormat="1" ht="18">
      <c r="A1" s="564" t="s">
        <v>75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6" s="14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6" s="14" customFormat="1" ht="18">
      <c r="A3" s="566" t="s">
        <v>76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1:16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6" ht="15.75">
      <c r="A5" s="52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4" t="s">
        <v>182</v>
      </c>
      <c r="O5" s="15"/>
      <c r="P5" s="16"/>
    </row>
    <row r="6" spans="1:16" ht="18.75" customHeight="1" thickBot="1">
      <c r="A6" s="714" t="s">
        <v>93</v>
      </c>
      <c r="B6" s="711">
        <v>-20</v>
      </c>
      <c r="C6" s="711" t="s">
        <v>53</v>
      </c>
      <c r="D6" s="711" t="s">
        <v>54</v>
      </c>
      <c r="E6" s="711" t="s">
        <v>55</v>
      </c>
      <c r="F6" s="711" t="s">
        <v>56</v>
      </c>
      <c r="G6" s="711" t="s">
        <v>57</v>
      </c>
      <c r="H6" s="711" t="s">
        <v>58</v>
      </c>
      <c r="I6" s="711" t="s">
        <v>59</v>
      </c>
      <c r="J6" s="711" t="s">
        <v>60</v>
      </c>
      <c r="K6" s="732" t="s">
        <v>92</v>
      </c>
      <c r="L6" s="702" t="s">
        <v>126</v>
      </c>
      <c r="M6" s="691" t="s">
        <v>121</v>
      </c>
      <c r="N6" s="593" t="s">
        <v>94</v>
      </c>
    </row>
    <row r="7" spans="1:16" s="13" customFormat="1" ht="14.25" customHeight="1" thickTop="1" thickBot="1">
      <c r="A7" s="715"/>
      <c r="B7" s="712"/>
      <c r="C7" s="712"/>
      <c r="D7" s="712"/>
      <c r="E7" s="712"/>
      <c r="F7" s="712"/>
      <c r="G7" s="712"/>
      <c r="H7" s="712"/>
      <c r="I7" s="712"/>
      <c r="J7" s="712"/>
      <c r="K7" s="733"/>
      <c r="L7" s="735"/>
      <c r="M7" s="709"/>
      <c r="N7" s="594"/>
    </row>
    <row r="8" spans="1:16" s="13" customFormat="1" ht="18.75" customHeight="1" thickTop="1" thickBot="1">
      <c r="A8" s="715"/>
      <c r="B8" s="712"/>
      <c r="C8" s="712"/>
      <c r="D8" s="712"/>
      <c r="E8" s="712"/>
      <c r="F8" s="712"/>
      <c r="G8" s="712"/>
      <c r="H8" s="712"/>
      <c r="I8" s="712"/>
      <c r="J8" s="712"/>
      <c r="K8" s="733"/>
      <c r="L8" s="735"/>
      <c r="M8" s="709"/>
      <c r="N8" s="594"/>
    </row>
    <row r="9" spans="1:16" s="1" customFormat="1" ht="18.75" customHeight="1" thickTop="1">
      <c r="A9" s="716"/>
      <c r="B9" s="713"/>
      <c r="C9" s="713"/>
      <c r="D9" s="713"/>
      <c r="E9" s="713"/>
      <c r="F9" s="713"/>
      <c r="G9" s="713"/>
      <c r="H9" s="713"/>
      <c r="I9" s="713"/>
      <c r="J9" s="713"/>
      <c r="K9" s="734"/>
      <c r="L9" s="736"/>
      <c r="M9" s="598"/>
      <c r="N9" s="602"/>
    </row>
    <row r="10" spans="1:16" s="1" customFormat="1" ht="21" customHeight="1" thickBot="1">
      <c r="A10" s="6">
        <v>-20</v>
      </c>
      <c r="B10" s="141">
        <v>2</v>
      </c>
      <c r="C10" s="141">
        <v>2</v>
      </c>
      <c r="D10" s="141">
        <v>1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72">
        <f>SUM(B10:L10)</f>
        <v>5</v>
      </c>
      <c r="N10" s="49">
        <v>-20</v>
      </c>
    </row>
    <row r="11" spans="1:16" s="1" customFormat="1" ht="21" customHeight="1" thickTop="1" thickBot="1">
      <c r="A11" s="7" t="s">
        <v>27</v>
      </c>
      <c r="B11" s="142">
        <v>11</v>
      </c>
      <c r="C11" s="142">
        <v>72</v>
      </c>
      <c r="D11" s="142">
        <v>14</v>
      </c>
      <c r="E11" s="142">
        <v>1</v>
      </c>
      <c r="F11" s="142">
        <v>2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1</v>
      </c>
      <c r="M11" s="75">
        <f t="shared" ref="M11:M23" si="0">SUM(B11:L11)</f>
        <v>101</v>
      </c>
      <c r="N11" s="48" t="s">
        <v>27</v>
      </c>
    </row>
    <row r="12" spans="1:16" s="1" customFormat="1" ht="21" customHeight="1" thickTop="1" thickBot="1">
      <c r="A12" s="9" t="s">
        <v>28</v>
      </c>
      <c r="B12" s="143">
        <v>15</v>
      </c>
      <c r="C12" s="143">
        <v>170</v>
      </c>
      <c r="D12" s="143">
        <v>146</v>
      </c>
      <c r="E12" s="143">
        <v>23</v>
      </c>
      <c r="F12" s="143">
        <v>6</v>
      </c>
      <c r="G12" s="143">
        <v>2</v>
      </c>
      <c r="H12" s="143">
        <v>1</v>
      </c>
      <c r="I12" s="143">
        <v>0</v>
      </c>
      <c r="J12" s="143">
        <v>0</v>
      </c>
      <c r="K12" s="143">
        <v>0</v>
      </c>
      <c r="L12" s="143">
        <v>3</v>
      </c>
      <c r="M12" s="72">
        <f t="shared" si="0"/>
        <v>366</v>
      </c>
      <c r="N12" s="127" t="s">
        <v>28</v>
      </c>
    </row>
    <row r="13" spans="1:16" s="1" customFormat="1" ht="21" customHeight="1" thickTop="1" thickBot="1">
      <c r="A13" s="7" t="s">
        <v>29</v>
      </c>
      <c r="B13" s="142">
        <v>4</v>
      </c>
      <c r="C13" s="142">
        <v>37</v>
      </c>
      <c r="D13" s="142">
        <v>156</v>
      </c>
      <c r="E13" s="142">
        <v>126</v>
      </c>
      <c r="F13" s="142">
        <v>34</v>
      </c>
      <c r="G13" s="142">
        <v>14</v>
      </c>
      <c r="H13" s="142">
        <v>1</v>
      </c>
      <c r="I13" s="142">
        <v>2</v>
      </c>
      <c r="J13" s="142">
        <v>0</v>
      </c>
      <c r="K13" s="142">
        <v>0</v>
      </c>
      <c r="L13" s="142">
        <v>6</v>
      </c>
      <c r="M13" s="75">
        <f t="shared" si="0"/>
        <v>380</v>
      </c>
      <c r="N13" s="48" t="s">
        <v>29</v>
      </c>
    </row>
    <row r="14" spans="1:16" s="1" customFormat="1" ht="21" customHeight="1" thickTop="1" thickBot="1">
      <c r="A14" s="9" t="s">
        <v>30</v>
      </c>
      <c r="B14" s="143">
        <v>1</v>
      </c>
      <c r="C14" s="143">
        <v>5</v>
      </c>
      <c r="D14" s="143">
        <v>43</v>
      </c>
      <c r="E14" s="143">
        <v>117</v>
      </c>
      <c r="F14" s="143">
        <v>88</v>
      </c>
      <c r="G14" s="143">
        <v>38</v>
      </c>
      <c r="H14" s="143">
        <v>6</v>
      </c>
      <c r="I14" s="143">
        <v>6</v>
      </c>
      <c r="J14" s="143">
        <v>1</v>
      </c>
      <c r="K14" s="143">
        <v>0</v>
      </c>
      <c r="L14" s="143">
        <v>8</v>
      </c>
      <c r="M14" s="72">
        <f t="shared" si="0"/>
        <v>313</v>
      </c>
      <c r="N14" s="127" t="s">
        <v>30</v>
      </c>
    </row>
    <row r="15" spans="1:16" s="1" customFormat="1" ht="21" customHeight="1" thickTop="1" thickBot="1">
      <c r="A15" s="7" t="s">
        <v>31</v>
      </c>
      <c r="B15" s="142">
        <v>0</v>
      </c>
      <c r="C15" s="142">
        <v>4</v>
      </c>
      <c r="D15" s="142">
        <v>11</v>
      </c>
      <c r="E15" s="142">
        <v>48</v>
      </c>
      <c r="F15" s="142">
        <v>78</v>
      </c>
      <c r="G15" s="142">
        <v>57</v>
      </c>
      <c r="H15" s="142">
        <v>19</v>
      </c>
      <c r="I15" s="142">
        <v>4</v>
      </c>
      <c r="J15" s="142">
        <v>0</v>
      </c>
      <c r="K15" s="142">
        <v>0</v>
      </c>
      <c r="L15" s="142">
        <v>5</v>
      </c>
      <c r="M15" s="75">
        <f t="shared" si="0"/>
        <v>226</v>
      </c>
      <c r="N15" s="48" t="s">
        <v>31</v>
      </c>
    </row>
    <row r="16" spans="1:16" s="1" customFormat="1" ht="21" customHeight="1" thickTop="1" thickBot="1">
      <c r="A16" s="9" t="s">
        <v>32</v>
      </c>
      <c r="B16" s="143">
        <v>0</v>
      </c>
      <c r="C16" s="143">
        <v>0</v>
      </c>
      <c r="D16" s="143">
        <v>5</v>
      </c>
      <c r="E16" s="143">
        <v>23</v>
      </c>
      <c r="F16" s="143">
        <v>38</v>
      </c>
      <c r="G16" s="143">
        <v>49</v>
      </c>
      <c r="H16" s="143">
        <v>37</v>
      </c>
      <c r="I16" s="143">
        <v>13</v>
      </c>
      <c r="J16" s="143">
        <v>1</v>
      </c>
      <c r="K16" s="143">
        <v>0</v>
      </c>
      <c r="L16" s="143">
        <v>1</v>
      </c>
      <c r="M16" s="72">
        <f t="shared" si="0"/>
        <v>167</v>
      </c>
      <c r="N16" s="127" t="s">
        <v>32</v>
      </c>
    </row>
    <row r="17" spans="1:14" s="1" customFormat="1" ht="21" customHeight="1" thickTop="1" thickBot="1">
      <c r="A17" s="7" t="s">
        <v>35</v>
      </c>
      <c r="B17" s="142">
        <v>1</v>
      </c>
      <c r="C17" s="142">
        <v>1</v>
      </c>
      <c r="D17" s="142">
        <v>2</v>
      </c>
      <c r="E17" s="142">
        <v>5</v>
      </c>
      <c r="F17" s="142">
        <v>22</v>
      </c>
      <c r="G17" s="142">
        <v>30</v>
      </c>
      <c r="H17" s="142">
        <v>26</v>
      </c>
      <c r="I17" s="142">
        <v>23</v>
      </c>
      <c r="J17" s="142">
        <v>6</v>
      </c>
      <c r="K17" s="142">
        <v>3</v>
      </c>
      <c r="L17" s="142">
        <v>1</v>
      </c>
      <c r="M17" s="75">
        <f t="shared" si="0"/>
        <v>120</v>
      </c>
      <c r="N17" s="48" t="s">
        <v>35</v>
      </c>
    </row>
    <row r="18" spans="1:14" s="1" customFormat="1" ht="21" customHeight="1" thickTop="1" thickBot="1">
      <c r="A18" s="9" t="s">
        <v>36</v>
      </c>
      <c r="B18" s="143">
        <v>0</v>
      </c>
      <c r="C18" s="143">
        <v>0</v>
      </c>
      <c r="D18" s="143">
        <v>0</v>
      </c>
      <c r="E18" s="143">
        <v>1</v>
      </c>
      <c r="F18" s="143">
        <v>5</v>
      </c>
      <c r="G18" s="143">
        <v>13</v>
      </c>
      <c r="H18" s="143">
        <v>14</v>
      </c>
      <c r="I18" s="143">
        <v>17</v>
      </c>
      <c r="J18" s="143">
        <v>11</v>
      </c>
      <c r="K18" s="143">
        <v>3</v>
      </c>
      <c r="L18" s="143">
        <v>0</v>
      </c>
      <c r="M18" s="72">
        <f t="shared" si="0"/>
        <v>64</v>
      </c>
      <c r="N18" s="127" t="s">
        <v>36</v>
      </c>
    </row>
    <row r="19" spans="1:14" s="1" customFormat="1" ht="21" customHeight="1" thickTop="1" thickBot="1">
      <c r="A19" s="7" t="s">
        <v>37</v>
      </c>
      <c r="B19" s="142">
        <v>0</v>
      </c>
      <c r="C19" s="142">
        <v>0</v>
      </c>
      <c r="D19" s="142">
        <v>1</v>
      </c>
      <c r="E19" s="142">
        <v>2</v>
      </c>
      <c r="F19" s="142">
        <v>3</v>
      </c>
      <c r="G19" s="142">
        <v>2</v>
      </c>
      <c r="H19" s="142">
        <v>2</v>
      </c>
      <c r="I19" s="142">
        <v>5</v>
      </c>
      <c r="J19" s="142">
        <v>15</v>
      </c>
      <c r="K19" s="142">
        <v>2</v>
      </c>
      <c r="L19" s="142">
        <v>1</v>
      </c>
      <c r="M19" s="75">
        <f t="shared" si="0"/>
        <v>33</v>
      </c>
      <c r="N19" s="48" t="s">
        <v>37</v>
      </c>
    </row>
    <row r="20" spans="1:14" s="1" customFormat="1" ht="21" customHeight="1" thickTop="1" thickBot="1">
      <c r="A20" s="9" t="s">
        <v>38</v>
      </c>
      <c r="B20" s="143">
        <v>0</v>
      </c>
      <c r="C20" s="143">
        <v>0</v>
      </c>
      <c r="D20" s="143">
        <v>0</v>
      </c>
      <c r="E20" s="143">
        <v>0</v>
      </c>
      <c r="F20" s="143">
        <v>1</v>
      </c>
      <c r="G20" s="143">
        <v>1</v>
      </c>
      <c r="H20" s="143">
        <v>1</v>
      </c>
      <c r="I20" s="143">
        <v>1</v>
      </c>
      <c r="J20" s="143">
        <v>6</v>
      </c>
      <c r="K20" s="143">
        <v>6</v>
      </c>
      <c r="L20" s="143">
        <v>1</v>
      </c>
      <c r="M20" s="72">
        <f t="shared" si="0"/>
        <v>17</v>
      </c>
      <c r="N20" s="127" t="s">
        <v>38</v>
      </c>
    </row>
    <row r="21" spans="1:14" s="1" customFormat="1" ht="21" customHeight="1" thickTop="1" thickBot="1">
      <c r="A21" s="7" t="s">
        <v>39</v>
      </c>
      <c r="B21" s="142">
        <v>0</v>
      </c>
      <c r="C21" s="142">
        <v>0</v>
      </c>
      <c r="D21" s="142">
        <v>0</v>
      </c>
      <c r="E21" s="142">
        <v>0</v>
      </c>
      <c r="F21" s="142">
        <v>1</v>
      </c>
      <c r="G21" s="142">
        <v>0</v>
      </c>
      <c r="H21" s="142">
        <v>2</v>
      </c>
      <c r="I21" s="142">
        <v>0</v>
      </c>
      <c r="J21" s="142">
        <v>1</v>
      </c>
      <c r="K21" s="142">
        <v>4</v>
      </c>
      <c r="L21" s="142">
        <v>0</v>
      </c>
      <c r="M21" s="75">
        <f t="shared" si="0"/>
        <v>8</v>
      </c>
      <c r="N21" s="48" t="s">
        <v>39</v>
      </c>
    </row>
    <row r="22" spans="1:14" s="1" customFormat="1" ht="21" customHeight="1" thickTop="1" thickBot="1">
      <c r="A22" s="9" t="s">
        <v>66</v>
      </c>
      <c r="B22" s="143">
        <v>0</v>
      </c>
      <c r="C22" s="143">
        <v>0</v>
      </c>
      <c r="D22" s="143">
        <v>1</v>
      </c>
      <c r="E22" s="143">
        <v>0</v>
      </c>
      <c r="F22" s="143">
        <v>1</v>
      </c>
      <c r="G22" s="143">
        <v>0</v>
      </c>
      <c r="H22" s="143">
        <v>2</v>
      </c>
      <c r="I22" s="143">
        <v>0</v>
      </c>
      <c r="J22" s="143">
        <v>1</v>
      </c>
      <c r="K22" s="143">
        <v>2</v>
      </c>
      <c r="L22" s="143">
        <v>1</v>
      </c>
      <c r="M22" s="72">
        <f t="shared" si="0"/>
        <v>8</v>
      </c>
      <c r="N22" s="127" t="s">
        <v>66</v>
      </c>
    </row>
    <row r="23" spans="1:14" s="1" customFormat="1" ht="21" customHeight="1" thickTop="1">
      <c r="A23" s="10" t="s">
        <v>33</v>
      </c>
      <c r="B23" s="144">
        <v>0</v>
      </c>
      <c r="C23" s="144">
        <v>0</v>
      </c>
      <c r="D23" s="144">
        <v>1</v>
      </c>
      <c r="E23" s="144">
        <v>5</v>
      </c>
      <c r="F23" s="144">
        <v>4</v>
      </c>
      <c r="G23" s="144">
        <v>3</v>
      </c>
      <c r="H23" s="144">
        <v>3</v>
      </c>
      <c r="I23" s="144">
        <v>3</v>
      </c>
      <c r="J23" s="144">
        <v>0</v>
      </c>
      <c r="K23" s="144">
        <v>0</v>
      </c>
      <c r="L23" s="144">
        <v>1</v>
      </c>
      <c r="M23" s="76">
        <f t="shared" si="0"/>
        <v>20</v>
      </c>
      <c r="N23" s="129" t="s">
        <v>34</v>
      </c>
    </row>
    <row r="24" spans="1:14" s="1" customFormat="1" ht="21" customHeight="1">
      <c r="A24" s="28" t="s">
        <v>2</v>
      </c>
      <c r="B24" s="77">
        <f t="shared" ref="B24:M24" si="1">SUM(B10:B23)</f>
        <v>34</v>
      </c>
      <c r="C24" s="77">
        <f t="shared" si="1"/>
        <v>291</v>
      </c>
      <c r="D24" s="77">
        <f t="shared" si="1"/>
        <v>381</v>
      </c>
      <c r="E24" s="77">
        <f t="shared" si="1"/>
        <v>351</v>
      </c>
      <c r="F24" s="77">
        <f t="shared" si="1"/>
        <v>283</v>
      </c>
      <c r="G24" s="77">
        <f t="shared" si="1"/>
        <v>209</v>
      </c>
      <c r="H24" s="77">
        <f t="shared" si="1"/>
        <v>114</v>
      </c>
      <c r="I24" s="77">
        <f t="shared" si="1"/>
        <v>74</v>
      </c>
      <c r="J24" s="77">
        <f t="shared" si="1"/>
        <v>42</v>
      </c>
      <c r="K24" s="77">
        <f t="shared" si="1"/>
        <v>20</v>
      </c>
      <c r="L24" s="77">
        <f>SUM(L10:L23)</f>
        <v>29</v>
      </c>
      <c r="M24" s="77">
        <f t="shared" si="1"/>
        <v>1828</v>
      </c>
      <c r="N24" s="19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  <mergeCell ref="I6:I9"/>
    <mergeCell ref="J6:J9"/>
    <mergeCell ref="K6:K9"/>
    <mergeCell ref="L6:L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Normal="100" zoomScaleSheetLayoutView="100" workbookViewId="0">
      <selection activeCell="C15" sqref="C15"/>
    </sheetView>
  </sheetViews>
  <sheetFormatPr defaultColWidth="9.140625" defaultRowHeight="12.75"/>
  <cols>
    <col min="1" max="1" width="18.42578125" style="195" customWidth="1"/>
    <col min="2" max="4" width="13.5703125" style="195" customWidth="1"/>
    <col min="5" max="5" width="18.42578125" style="196" customWidth="1"/>
    <col min="6" max="16384" width="9.140625" style="195"/>
  </cols>
  <sheetData>
    <row r="1" spans="1:10" s="211" customFormat="1" ht="21" customHeight="1">
      <c r="A1" s="564" t="s">
        <v>223</v>
      </c>
      <c r="B1" s="564"/>
      <c r="C1" s="564"/>
      <c r="D1" s="564"/>
      <c r="E1" s="564"/>
      <c r="G1" s="212"/>
      <c r="H1" s="212"/>
      <c r="I1" s="212"/>
      <c r="J1" s="212"/>
    </row>
    <row r="2" spans="1:10" s="211" customFormat="1" ht="18">
      <c r="A2" s="565" t="s">
        <v>579</v>
      </c>
      <c r="B2" s="565"/>
      <c r="C2" s="565"/>
      <c r="D2" s="565"/>
      <c r="E2" s="565"/>
      <c r="G2" s="212"/>
      <c r="H2" s="212"/>
      <c r="I2" s="212"/>
      <c r="J2" s="212"/>
    </row>
    <row r="3" spans="1:10" s="207" customFormat="1" ht="15.75">
      <c r="A3" s="566" t="s">
        <v>222</v>
      </c>
      <c r="B3" s="566"/>
      <c r="C3" s="566"/>
      <c r="D3" s="566"/>
      <c r="E3" s="566"/>
      <c r="G3" s="195"/>
      <c r="H3" s="195"/>
      <c r="I3" s="195"/>
      <c r="J3" s="195"/>
    </row>
    <row r="4" spans="1:10" s="207" customFormat="1" ht="18">
      <c r="A4" s="567" t="s">
        <v>579</v>
      </c>
      <c r="B4" s="567"/>
      <c r="C4" s="567"/>
      <c r="D4" s="567"/>
      <c r="E4" s="567"/>
      <c r="G4" s="205"/>
      <c r="H4" s="205"/>
      <c r="I4" s="205"/>
      <c r="J4" s="205"/>
    </row>
    <row r="5" spans="1:10" s="208" customFormat="1" ht="18">
      <c r="A5" s="146" t="s">
        <v>221</v>
      </c>
      <c r="B5" s="210"/>
      <c r="C5" s="210"/>
      <c r="D5" s="210"/>
      <c r="E5" s="209" t="s">
        <v>220</v>
      </c>
      <c r="G5" s="205"/>
      <c r="H5" s="205"/>
      <c r="I5" s="205"/>
      <c r="J5" s="205"/>
    </row>
    <row r="6" spans="1:10" s="206" customFormat="1" ht="27" customHeight="1" thickBot="1">
      <c r="A6" s="568" t="s">
        <v>219</v>
      </c>
      <c r="B6" s="571" t="s">
        <v>218</v>
      </c>
      <c r="C6" s="571" t="s">
        <v>217</v>
      </c>
      <c r="D6" s="571" t="s">
        <v>216</v>
      </c>
      <c r="E6" s="574" t="s">
        <v>215</v>
      </c>
      <c r="G6" s="207"/>
      <c r="H6" s="207"/>
      <c r="I6" s="207"/>
      <c r="J6" s="207"/>
    </row>
    <row r="7" spans="1:10" s="204" customFormat="1" ht="19.5" thickTop="1" thickBot="1">
      <c r="A7" s="569"/>
      <c r="B7" s="572"/>
      <c r="C7" s="572"/>
      <c r="D7" s="572"/>
      <c r="E7" s="575"/>
      <c r="G7" s="205"/>
      <c r="H7" s="205"/>
      <c r="I7" s="205"/>
      <c r="J7" s="205"/>
    </row>
    <row r="8" spans="1:10" s="204" customFormat="1" ht="18.75" thickTop="1">
      <c r="A8" s="570"/>
      <c r="B8" s="573"/>
      <c r="C8" s="573"/>
      <c r="D8" s="573"/>
      <c r="E8" s="576"/>
      <c r="G8" s="205"/>
      <c r="H8" s="205"/>
      <c r="I8" s="205"/>
      <c r="J8" s="205"/>
    </row>
    <row r="9" spans="1:10" ht="27.75" customHeight="1" thickBot="1">
      <c r="A9" s="475">
        <v>2011</v>
      </c>
      <c r="B9" s="476">
        <v>20623</v>
      </c>
      <c r="C9" s="476">
        <v>1949</v>
      </c>
      <c r="D9" s="476">
        <v>18674</v>
      </c>
      <c r="E9" s="477">
        <v>2011</v>
      </c>
    </row>
    <row r="10" spans="1:10" ht="27.75" customHeight="1" thickTop="1" thickBot="1">
      <c r="A10" s="459">
        <v>2012</v>
      </c>
      <c r="B10" s="460">
        <v>21423</v>
      </c>
      <c r="C10" s="460">
        <v>2031</v>
      </c>
      <c r="D10" s="460">
        <v>19392</v>
      </c>
      <c r="E10" s="478">
        <v>2012</v>
      </c>
    </row>
    <row r="11" spans="1:10" ht="27.75" customHeight="1" thickTop="1" thickBot="1">
      <c r="A11" s="457">
        <v>2013</v>
      </c>
      <c r="B11" s="458">
        <v>23708</v>
      </c>
      <c r="C11" s="458">
        <v>2133</v>
      </c>
      <c r="D11" s="458">
        <v>21575</v>
      </c>
      <c r="E11" s="479">
        <v>2013</v>
      </c>
    </row>
    <row r="12" spans="1:10" ht="27.75" customHeight="1" thickTop="1" thickBot="1">
      <c r="A12" s="459">
        <v>2014</v>
      </c>
      <c r="B12" s="460">
        <v>25443</v>
      </c>
      <c r="C12" s="460">
        <v>2366</v>
      </c>
      <c r="D12" s="460">
        <v>23077</v>
      </c>
      <c r="E12" s="478">
        <v>2014</v>
      </c>
    </row>
    <row r="13" spans="1:10" ht="27.75" customHeight="1" thickTop="1" thickBot="1">
      <c r="A13" s="457">
        <v>2015</v>
      </c>
      <c r="B13" s="458">
        <v>26622</v>
      </c>
      <c r="C13" s="458">
        <v>2317</v>
      </c>
      <c r="D13" s="458">
        <v>24305</v>
      </c>
      <c r="E13" s="479">
        <v>2015</v>
      </c>
    </row>
    <row r="14" spans="1:10" ht="27.75" customHeight="1" thickTop="1" thickBot="1">
      <c r="A14" s="459">
        <v>2016</v>
      </c>
      <c r="B14" s="460">
        <v>26816</v>
      </c>
      <c r="C14" s="460">
        <v>2347</v>
      </c>
      <c r="D14" s="460">
        <v>24469</v>
      </c>
      <c r="E14" s="478">
        <v>2016</v>
      </c>
    </row>
    <row r="15" spans="1:10" ht="27.75" customHeight="1" thickTop="1" thickBot="1">
      <c r="A15" s="457">
        <v>2017</v>
      </c>
      <c r="B15" s="458">
        <v>27906</v>
      </c>
      <c r="C15" s="458">
        <v>2294</v>
      </c>
      <c r="D15" s="458">
        <v>25612</v>
      </c>
      <c r="E15" s="479">
        <v>2017</v>
      </c>
    </row>
    <row r="16" spans="1:10" ht="27.75" customHeight="1" thickTop="1" thickBot="1">
      <c r="A16" s="459">
        <v>2018</v>
      </c>
      <c r="B16" s="460">
        <v>28069</v>
      </c>
      <c r="C16" s="460">
        <v>2385</v>
      </c>
      <c r="D16" s="460">
        <v>25684</v>
      </c>
      <c r="E16" s="478">
        <v>2018</v>
      </c>
    </row>
    <row r="17" spans="1:5" ht="27.75" customHeight="1" thickTop="1" thickBot="1">
      <c r="A17" s="457">
        <v>2019</v>
      </c>
      <c r="B17" s="458">
        <v>28412</v>
      </c>
      <c r="C17" s="458">
        <v>2200</v>
      </c>
      <c r="D17" s="458">
        <v>26212</v>
      </c>
      <c r="E17" s="479">
        <v>2019</v>
      </c>
    </row>
    <row r="18" spans="1:5" ht="27.75" customHeight="1" thickTop="1">
      <c r="A18" s="480">
        <v>2020</v>
      </c>
      <c r="B18" s="481">
        <v>29014</v>
      </c>
      <c r="C18" s="481">
        <v>2811</v>
      </c>
      <c r="D18" s="481">
        <v>26203</v>
      </c>
      <c r="E18" s="482">
        <v>2020</v>
      </c>
    </row>
    <row r="19" spans="1:5">
      <c r="A19" s="203"/>
      <c r="B19" s="202"/>
      <c r="C19" s="202"/>
      <c r="D19" s="202"/>
      <c r="E19" s="201"/>
    </row>
    <row r="20" spans="1:5" ht="32.25" customHeight="1">
      <c r="E20" s="195"/>
    </row>
    <row r="21" spans="1:5" ht="32.25" customHeight="1">
      <c r="E21" s="195"/>
    </row>
    <row r="22" spans="1:5" ht="32.25" customHeight="1">
      <c r="A22" s="200" t="s">
        <v>214</v>
      </c>
      <c r="B22" s="199" t="s">
        <v>213</v>
      </c>
      <c r="C22" s="199" t="s">
        <v>212</v>
      </c>
      <c r="D22" s="199" t="s">
        <v>211</v>
      </c>
      <c r="E22" s="195"/>
    </row>
    <row r="23" spans="1:5">
      <c r="A23" s="197">
        <f t="shared" ref="A23:D29" si="0">SUM(A9)</f>
        <v>2011</v>
      </c>
      <c r="B23" s="197">
        <f t="shared" si="0"/>
        <v>20623</v>
      </c>
      <c r="C23" s="197">
        <f t="shared" si="0"/>
        <v>1949</v>
      </c>
      <c r="D23" s="197">
        <f t="shared" si="0"/>
        <v>18674</v>
      </c>
    </row>
    <row r="24" spans="1:5">
      <c r="A24" s="197">
        <f t="shared" si="0"/>
        <v>2012</v>
      </c>
      <c r="B24" s="197">
        <f t="shared" si="0"/>
        <v>21423</v>
      </c>
      <c r="C24" s="197">
        <f t="shared" si="0"/>
        <v>2031</v>
      </c>
      <c r="D24" s="197">
        <f t="shared" si="0"/>
        <v>19392</v>
      </c>
    </row>
    <row r="25" spans="1:5">
      <c r="A25" s="197">
        <f t="shared" si="0"/>
        <v>2013</v>
      </c>
      <c r="B25" s="197">
        <f t="shared" si="0"/>
        <v>23708</v>
      </c>
      <c r="C25" s="197">
        <f t="shared" si="0"/>
        <v>2133</v>
      </c>
      <c r="D25" s="197">
        <f t="shared" si="0"/>
        <v>21575</v>
      </c>
    </row>
    <row r="26" spans="1:5">
      <c r="A26" s="197">
        <f t="shared" si="0"/>
        <v>2014</v>
      </c>
      <c r="B26" s="197">
        <f t="shared" si="0"/>
        <v>25443</v>
      </c>
      <c r="C26" s="197">
        <f t="shared" si="0"/>
        <v>2366</v>
      </c>
      <c r="D26" s="197">
        <f t="shared" si="0"/>
        <v>23077</v>
      </c>
    </row>
    <row r="27" spans="1:5">
      <c r="A27" s="197">
        <f t="shared" si="0"/>
        <v>2015</v>
      </c>
      <c r="B27" s="197">
        <f t="shared" si="0"/>
        <v>26622</v>
      </c>
      <c r="C27" s="197">
        <f t="shared" si="0"/>
        <v>2317</v>
      </c>
      <c r="D27" s="197">
        <f t="shared" si="0"/>
        <v>24305</v>
      </c>
    </row>
    <row r="28" spans="1:5">
      <c r="A28" s="197">
        <f t="shared" si="0"/>
        <v>2016</v>
      </c>
      <c r="B28" s="197">
        <f t="shared" si="0"/>
        <v>26816</v>
      </c>
      <c r="C28" s="197">
        <f t="shared" si="0"/>
        <v>2347</v>
      </c>
      <c r="D28" s="197">
        <f t="shared" si="0"/>
        <v>24469</v>
      </c>
    </row>
    <row r="29" spans="1:5">
      <c r="A29" s="197">
        <f t="shared" si="0"/>
        <v>2017</v>
      </c>
      <c r="B29" s="197">
        <f t="shared" si="0"/>
        <v>27906</v>
      </c>
      <c r="C29" s="197">
        <f t="shared" si="0"/>
        <v>2294</v>
      </c>
      <c r="D29" s="197">
        <f t="shared" si="0"/>
        <v>25612</v>
      </c>
      <c r="E29" s="195"/>
    </row>
    <row r="30" spans="1:5">
      <c r="A30" s="197">
        <f t="shared" ref="A30:D30" si="1">SUM(A18)</f>
        <v>2020</v>
      </c>
      <c r="B30" s="198">
        <f t="shared" si="1"/>
        <v>29014</v>
      </c>
      <c r="C30" s="198">
        <f t="shared" si="1"/>
        <v>2811</v>
      </c>
      <c r="D30" s="197">
        <f t="shared" si="1"/>
        <v>26203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C15" sqref="C15"/>
    </sheetView>
  </sheetViews>
  <sheetFormatPr defaultColWidth="9.140625" defaultRowHeight="12.75"/>
  <cols>
    <col min="1" max="1" width="15.5703125" style="214" customWidth="1"/>
    <col min="2" max="2" width="8.140625" style="213" customWidth="1"/>
    <col min="3" max="3" width="7.7109375" style="213" customWidth="1"/>
    <col min="4" max="4" width="8.28515625" style="215" customWidth="1"/>
    <col min="5" max="5" width="9" style="215" bestFit="1" customWidth="1"/>
    <col min="6" max="6" width="8.140625" style="213" customWidth="1"/>
    <col min="7" max="7" width="8.28515625" style="213" bestFit="1" customWidth="1"/>
    <col min="8" max="8" width="8.85546875" style="215" bestFit="1" customWidth="1"/>
    <col min="9" max="9" width="9.85546875" style="215" bestFit="1" customWidth="1"/>
    <col min="10" max="10" width="8.85546875" style="213" bestFit="1" customWidth="1"/>
    <col min="11" max="11" width="8.28515625" style="213" bestFit="1" customWidth="1"/>
    <col min="12" max="13" width="8.85546875" style="213" bestFit="1" customWidth="1"/>
    <col min="14" max="14" width="9.7109375" style="215" bestFit="1" customWidth="1"/>
    <col min="15" max="15" width="19.42578125" style="214" customWidth="1"/>
    <col min="16" max="16384" width="9.140625" style="213"/>
  </cols>
  <sheetData>
    <row r="1" spans="1:15" s="225" customFormat="1" ht="22.5" customHeight="1">
      <c r="A1" s="564" t="s">
        <v>238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s="225" customFormat="1" ht="18">
      <c r="A2" s="565" t="s">
        <v>579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s="224" customFormat="1" ht="18">
      <c r="A3" s="566" t="s">
        <v>237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5" ht="15.75">
      <c r="A4" s="567" t="s">
        <v>579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5.75">
      <c r="A5" s="146" t="s">
        <v>236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235</v>
      </c>
    </row>
    <row r="6" spans="1:15" ht="21.75" customHeight="1" thickBot="1">
      <c r="A6" s="585" t="s">
        <v>479</v>
      </c>
      <c r="B6" s="588" t="s">
        <v>234</v>
      </c>
      <c r="C6" s="589"/>
      <c r="D6" s="589"/>
      <c r="E6" s="590"/>
      <c r="F6" s="588" t="s">
        <v>233</v>
      </c>
      <c r="G6" s="589"/>
      <c r="H6" s="589"/>
      <c r="I6" s="590"/>
      <c r="J6" s="591" t="s">
        <v>232</v>
      </c>
      <c r="K6" s="592"/>
      <c r="L6" s="592"/>
      <c r="M6" s="592"/>
      <c r="N6" s="592"/>
      <c r="O6" s="593" t="s">
        <v>231</v>
      </c>
    </row>
    <row r="7" spans="1:15" s="221" customFormat="1" ht="18" customHeight="1" thickTop="1" thickBot="1">
      <c r="A7" s="586"/>
      <c r="B7" s="577" t="s">
        <v>229</v>
      </c>
      <c r="C7" s="577" t="s">
        <v>227</v>
      </c>
      <c r="D7" s="581" t="s">
        <v>121</v>
      </c>
      <c r="E7" s="583" t="s">
        <v>230</v>
      </c>
      <c r="F7" s="577" t="s">
        <v>229</v>
      </c>
      <c r="G7" s="577" t="s">
        <v>227</v>
      </c>
      <c r="H7" s="581" t="s">
        <v>121</v>
      </c>
      <c r="I7" s="583" t="s">
        <v>230</v>
      </c>
      <c r="J7" s="577" t="s">
        <v>229</v>
      </c>
      <c r="K7" s="579" t="s">
        <v>228</v>
      </c>
      <c r="L7" s="577" t="s">
        <v>227</v>
      </c>
      <c r="M7" s="579" t="s">
        <v>226</v>
      </c>
      <c r="N7" s="581" t="s">
        <v>225</v>
      </c>
      <c r="O7" s="594"/>
    </row>
    <row r="8" spans="1:15" s="216" customFormat="1" ht="24.75" customHeight="1" thickTop="1">
      <c r="A8" s="587"/>
      <c r="B8" s="578"/>
      <c r="C8" s="578"/>
      <c r="D8" s="582"/>
      <c r="E8" s="584"/>
      <c r="F8" s="578"/>
      <c r="G8" s="578"/>
      <c r="H8" s="582"/>
      <c r="I8" s="584"/>
      <c r="J8" s="578"/>
      <c r="K8" s="580"/>
      <c r="L8" s="578"/>
      <c r="M8" s="580"/>
      <c r="N8" s="582" t="s">
        <v>224</v>
      </c>
      <c r="O8" s="595"/>
    </row>
    <row r="9" spans="1:15" s="216" customFormat="1" ht="25.15" customHeight="1">
      <c r="A9" s="526">
        <v>2011</v>
      </c>
      <c r="B9" s="527">
        <v>3822</v>
      </c>
      <c r="C9" s="527">
        <v>3770</v>
      </c>
      <c r="D9" s="453">
        <f t="shared" ref="D9:D17" si="0">B9+C9</f>
        <v>7592</v>
      </c>
      <c r="E9" s="528">
        <f>D9/N9%</f>
        <v>36.813266741017316</v>
      </c>
      <c r="F9" s="527">
        <v>6665</v>
      </c>
      <c r="G9" s="527">
        <v>6366</v>
      </c>
      <c r="H9" s="453">
        <f t="shared" ref="H9:H17" si="1">F9+G9</f>
        <v>13031</v>
      </c>
      <c r="I9" s="528">
        <f t="shared" ref="I9:I17" si="2">H9/N9%</f>
        <v>63.186733258982692</v>
      </c>
      <c r="J9" s="287">
        <f t="shared" ref="J9:J17" si="3">B9+F9</f>
        <v>10487</v>
      </c>
      <c r="K9" s="529">
        <f t="shared" ref="K9:K17" si="4">J9/N9%</f>
        <v>50.850991611307762</v>
      </c>
      <c r="L9" s="287">
        <f t="shared" ref="L9:L17" si="5">C9+G9</f>
        <v>10136</v>
      </c>
      <c r="M9" s="529">
        <f t="shared" ref="M9:M17" si="6">L9/N9%</f>
        <v>49.149008388692238</v>
      </c>
      <c r="N9" s="453">
        <f t="shared" ref="N9:N17" si="7">J9+L9</f>
        <v>20623</v>
      </c>
      <c r="O9" s="525">
        <v>2011</v>
      </c>
    </row>
    <row r="10" spans="1:15" s="216" customFormat="1" ht="25.15" customHeight="1" thickBot="1">
      <c r="A10" s="530">
        <v>2012</v>
      </c>
      <c r="B10" s="420">
        <v>3537</v>
      </c>
      <c r="C10" s="420">
        <v>3416</v>
      </c>
      <c r="D10" s="244">
        <f t="shared" si="0"/>
        <v>6953</v>
      </c>
      <c r="E10" s="531">
        <f t="shared" ref="E10:E17" si="8">D10/N10%</f>
        <v>32.455771834010179</v>
      </c>
      <c r="F10" s="420">
        <v>7353</v>
      </c>
      <c r="G10" s="420">
        <v>7117</v>
      </c>
      <c r="H10" s="244">
        <f t="shared" si="1"/>
        <v>14470</v>
      </c>
      <c r="I10" s="531">
        <f t="shared" si="2"/>
        <v>67.544228165989821</v>
      </c>
      <c r="J10" s="532">
        <f t="shared" si="3"/>
        <v>10890</v>
      </c>
      <c r="K10" s="533">
        <f t="shared" si="4"/>
        <v>50.833216636325446</v>
      </c>
      <c r="L10" s="532">
        <f t="shared" si="5"/>
        <v>10533</v>
      </c>
      <c r="M10" s="533">
        <f t="shared" si="6"/>
        <v>49.166783363674561</v>
      </c>
      <c r="N10" s="244">
        <f t="shared" si="7"/>
        <v>21423</v>
      </c>
      <c r="O10" s="50">
        <v>2012</v>
      </c>
    </row>
    <row r="11" spans="1:15" s="216" customFormat="1" ht="25.15" customHeight="1" thickTop="1" thickBot="1">
      <c r="A11" s="534">
        <v>2013</v>
      </c>
      <c r="B11" s="220">
        <v>4006</v>
      </c>
      <c r="C11" s="220">
        <v>3801</v>
      </c>
      <c r="D11" s="219">
        <f t="shared" si="0"/>
        <v>7807</v>
      </c>
      <c r="E11" s="535">
        <f t="shared" si="8"/>
        <v>32.929812721444236</v>
      </c>
      <c r="F11" s="220">
        <v>8113</v>
      </c>
      <c r="G11" s="220">
        <v>7788</v>
      </c>
      <c r="H11" s="219">
        <f t="shared" si="1"/>
        <v>15901</v>
      </c>
      <c r="I11" s="535">
        <f t="shared" si="2"/>
        <v>67.070187278555764</v>
      </c>
      <c r="J11" s="536">
        <f t="shared" si="3"/>
        <v>12119</v>
      </c>
      <c r="K11" s="537">
        <f t="shared" si="4"/>
        <v>51.117766154884421</v>
      </c>
      <c r="L11" s="536">
        <f t="shared" si="5"/>
        <v>11589</v>
      </c>
      <c r="M11" s="537">
        <f t="shared" si="6"/>
        <v>48.882233845115572</v>
      </c>
      <c r="N11" s="219">
        <f t="shared" si="7"/>
        <v>23708</v>
      </c>
      <c r="O11" s="48">
        <v>2013</v>
      </c>
    </row>
    <row r="12" spans="1:15" s="216" customFormat="1" ht="25.15" customHeight="1" thickTop="1" thickBot="1">
      <c r="A12" s="461">
        <v>2014</v>
      </c>
      <c r="B12" s="291">
        <v>4095</v>
      </c>
      <c r="C12" s="291">
        <v>3859</v>
      </c>
      <c r="D12" s="238">
        <f t="shared" si="0"/>
        <v>7954</v>
      </c>
      <c r="E12" s="462">
        <f t="shared" si="8"/>
        <v>31.262036709507527</v>
      </c>
      <c r="F12" s="291">
        <v>8880</v>
      </c>
      <c r="G12" s="291">
        <v>8609</v>
      </c>
      <c r="H12" s="238">
        <f t="shared" si="1"/>
        <v>17489</v>
      </c>
      <c r="I12" s="462">
        <f t="shared" si="2"/>
        <v>68.737963290492473</v>
      </c>
      <c r="J12" s="463">
        <f t="shared" si="3"/>
        <v>12975</v>
      </c>
      <c r="K12" s="464">
        <f t="shared" si="4"/>
        <v>50.996344770663832</v>
      </c>
      <c r="L12" s="463">
        <f t="shared" si="5"/>
        <v>12468</v>
      </c>
      <c r="M12" s="464">
        <f t="shared" si="6"/>
        <v>49.003655229336161</v>
      </c>
      <c r="N12" s="238">
        <f t="shared" si="7"/>
        <v>25443</v>
      </c>
      <c r="O12" s="127">
        <v>2014</v>
      </c>
    </row>
    <row r="13" spans="1:15" s="216" customFormat="1" ht="25.15" customHeight="1" thickTop="1" thickBot="1">
      <c r="A13" s="534">
        <v>2015</v>
      </c>
      <c r="B13" s="220">
        <v>4216</v>
      </c>
      <c r="C13" s="220">
        <v>4028</v>
      </c>
      <c r="D13" s="219">
        <f t="shared" si="0"/>
        <v>8244</v>
      </c>
      <c r="E13" s="535">
        <f t="shared" si="8"/>
        <v>30.966869506423254</v>
      </c>
      <c r="F13" s="220">
        <v>9394</v>
      </c>
      <c r="G13" s="220">
        <v>8984</v>
      </c>
      <c r="H13" s="219">
        <f t="shared" si="1"/>
        <v>18378</v>
      </c>
      <c r="I13" s="535">
        <f t="shared" si="2"/>
        <v>69.033130493576735</v>
      </c>
      <c r="J13" s="536">
        <f t="shared" si="3"/>
        <v>13610</v>
      </c>
      <c r="K13" s="537">
        <f t="shared" si="4"/>
        <v>51.123131244835093</v>
      </c>
      <c r="L13" s="536">
        <f t="shared" si="5"/>
        <v>13012</v>
      </c>
      <c r="M13" s="537">
        <f t="shared" si="6"/>
        <v>48.876868755164899</v>
      </c>
      <c r="N13" s="219">
        <f t="shared" si="7"/>
        <v>26622</v>
      </c>
      <c r="O13" s="48">
        <v>2015</v>
      </c>
    </row>
    <row r="14" spans="1:15" s="216" customFormat="1" ht="25.15" customHeight="1" thickTop="1" thickBot="1">
      <c r="A14" s="461">
        <v>2016</v>
      </c>
      <c r="B14" s="291">
        <v>4016</v>
      </c>
      <c r="C14" s="291">
        <v>3922</v>
      </c>
      <c r="D14" s="238">
        <f t="shared" si="0"/>
        <v>7938</v>
      </c>
      <c r="E14" s="462">
        <f t="shared" si="8"/>
        <v>29.601730310262528</v>
      </c>
      <c r="F14" s="291">
        <v>9575</v>
      </c>
      <c r="G14" s="291">
        <v>9303</v>
      </c>
      <c r="H14" s="238">
        <f t="shared" si="1"/>
        <v>18878</v>
      </c>
      <c r="I14" s="462">
        <f t="shared" si="2"/>
        <v>70.398269689737461</v>
      </c>
      <c r="J14" s="463">
        <f t="shared" si="3"/>
        <v>13591</v>
      </c>
      <c r="K14" s="464">
        <f t="shared" si="4"/>
        <v>50.682428400954649</v>
      </c>
      <c r="L14" s="463">
        <f t="shared" si="5"/>
        <v>13225</v>
      </c>
      <c r="M14" s="464">
        <f t="shared" si="6"/>
        <v>49.317571599045344</v>
      </c>
      <c r="N14" s="238">
        <f t="shared" si="7"/>
        <v>26816</v>
      </c>
      <c r="O14" s="127">
        <v>2016</v>
      </c>
    </row>
    <row r="15" spans="1:15" s="216" customFormat="1" ht="25.15" customHeight="1" thickTop="1" thickBot="1">
      <c r="A15" s="534">
        <v>2017</v>
      </c>
      <c r="B15" s="220">
        <v>4086</v>
      </c>
      <c r="C15" s="220">
        <v>3858</v>
      </c>
      <c r="D15" s="219">
        <f t="shared" si="0"/>
        <v>7944</v>
      </c>
      <c r="E15" s="535">
        <f t="shared" si="8"/>
        <v>28.466996344872069</v>
      </c>
      <c r="F15" s="220">
        <v>10203</v>
      </c>
      <c r="G15" s="220">
        <v>9759</v>
      </c>
      <c r="H15" s="219">
        <f t="shared" si="1"/>
        <v>19962</v>
      </c>
      <c r="I15" s="535">
        <f t="shared" si="2"/>
        <v>71.533003655127928</v>
      </c>
      <c r="J15" s="536">
        <f t="shared" si="3"/>
        <v>14289</v>
      </c>
      <c r="K15" s="537">
        <f t="shared" si="4"/>
        <v>51.20404214147495</v>
      </c>
      <c r="L15" s="536">
        <f t="shared" si="5"/>
        <v>13617</v>
      </c>
      <c r="M15" s="537">
        <f t="shared" si="6"/>
        <v>48.79595785852505</v>
      </c>
      <c r="N15" s="219">
        <f t="shared" si="7"/>
        <v>27906</v>
      </c>
      <c r="O15" s="48">
        <v>2017</v>
      </c>
    </row>
    <row r="16" spans="1:15" s="216" customFormat="1" ht="25.15" customHeight="1" thickTop="1" thickBot="1">
      <c r="A16" s="461">
        <v>2018</v>
      </c>
      <c r="B16" s="291">
        <v>3949</v>
      </c>
      <c r="C16" s="291">
        <v>3854</v>
      </c>
      <c r="D16" s="238">
        <f t="shared" si="0"/>
        <v>7803</v>
      </c>
      <c r="E16" s="462">
        <f t="shared" si="8"/>
        <v>27.799351597848162</v>
      </c>
      <c r="F16" s="291">
        <v>10234</v>
      </c>
      <c r="G16" s="291">
        <v>10032</v>
      </c>
      <c r="H16" s="238">
        <f t="shared" si="1"/>
        <v>20266</v>
      </c>
      <c r="I16" s="462">
        <f t="shared" si="2"/>
        <v>72.200648402151842</v>
      </c>
      <c r="J16" s="463">
        <f t="shared" si="3"/>
        <v>14183</v>
      </c>
      <c r="K16" s="464">
        <f t="shared" si="4"/>
        <v>50.529053404111295</v>
      </c>
      <c r="L16" s="463">
        <f t="shared" si="5"/>
        <v>13886</v>
      </c>
      <c r="M16" s="464">
        <f t="shared" si="6"/>
        <v>49.470946595888705</v>
      </c>
      <c r="N16" s="238">
        <f t="shared" si="7"/>
        <v>28069</v>
      </c>
      <c r="O16" s="127">
        <v>2018</v>
      </c>
    </row>
    <row r="17" spans="1:15" s="216" customFormat="1" ht="25.15" customHeight="1" thickTop="1">
      <c r="A17" s="538">
        <v>2019</v>
      </c>
      <c r="B17" s="286">
        <v>3796</v>
      </c>
      <c r="C17" s="286">
        <v>3700</v>
      </c>
      <c r="D17" s="539">
        <f t="shared" si="0"/>
        <v>7496</v>
      </c>
      <c r="E17" s="540">
        <f t="shared" si="8"/>
        <v>26.383218358440097</v>
      </c>
      <c r="F17" s="286">
        <v>10759</v>
      </c>
      <c r="G17" s="286">
        <v>10157</v>
      </c>
      <c r="H17" s="539">
        <f t="shared" si="1"/>
        <v>20916</v>
      </c>
      <c r="I17" s="540">
        <f t="shared" si="2"/>
        <v>73.616781641559896</v>
      </c>
      <c r="J17" s="541">
        <f t="shared" si="3"/>
        <v>14555</v>
      </c>
      <c r="K17" s="542">
        <f t="shared" si="4"/>
        <v>51.228354216528224</v>
      </c>
      <c r="L17" s="541">
        <f t="shared" si="5"/>
        <v>13857</v>
      </c>
      <c r="M17" s="542">
        <f t="shared" si="6"/>
        <v>48.771645783471769</v>
      </c>
      <c r="N17" s="539">
        <f t="shared" si="7"/>
        <v>28412</v>
      </c>
      <c r="O17" s="128">
        <v>2019</v>
      </c>
    </row>
    <row r="18" spans="1:15" s="216" customFormat="1" ht="25.15" customHeight="1">
      <c r="A18" s="543">
        <v>2020</v>
      </c>
      <c r="B18" s="544">
        <v>3577</v>
      </c>
      <c r="C18" s="544">
        <v>3521</v>
      </c>
      <c r="D18" s="545">
        <f t="shared" ref="D18" si="9">B18+C18</f>
        <v>7098</v>
      </c>
      <c r="E18" s="546">
        <f t="shared" ref="E18" si="10">D18/N18%</f>
        <v>24.464051837044188</v>
      </c>
      <c r="F18" s="544">
        <v>11223</v>
      </c>
      <c r="G18" s="544">
        <v>10693</v>
      </c>
      <c r="H18" s="545">
        <f t="shared" ref="H18" si="11">F18+G18</f>
        <v>21916</v>
      </c>
      <c r="I18" s="546">
        <f t="shared" ref="I18" si="12">H18/N18%</f>
        <v>75.535948162955819</v>
      </c>
      <c r="J18" s="547">
        <f t="shared" ref="J18" si="13">B18+F18</f>
        <v>14800</v>
      </c>
      <c r="K18" s="548">
        <f t="shared" ref="K18" si="14">J18/N18%</f>
        <v>51.00985731026401</v>
      </c>
      <c r="L18" s="547">
        <f t="shared" ref="L18" si="15">C18+G18</f>
        <v>14214</v>
      </c>
      <c r="M18" s="548">
        <f t="shared" ref="M18" si="16">L18/N18%</f>
        <v>48.99014268973599</v>
      </c>
      <c r="N18" s="545">
        <f t="shared" ref="N18" si="17">J18+L18</f>
        <v>29014</v>
      </c>
      <c r="O18" s="549">
        <v>2019</v>
      </c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M22" sqref="M22"/>
    </sheetView>
  </sheetViews>
  <sheetFormatPr defaultColWidth="9.140625" defaultRowHeight="12.75"/>
  <cols>
    <col min="1" max="1" width="20.85546875" style="214" customWidth="1"/>
    <col min="2" max="2" width="7.28515625" style="213" bestFit="1" customWidth="1"/>
    <col min="3" max="3" width="7.7109375" style="213" bestFit="1" customWidth="1"/>
    <col min="4" max="5" width="7.28515625" style="215" bestFit="1" customWidth="1"/>
    <col min="6" max="6" width="8.140625" style="213" customWidth="1"/>
    <col min="7" max="7" width="8" style="213" customWidth="1"/>
    <col min="8" max="8" width="8.28515625" style="215" bestFit="1" customWidth="1"/>
    <col min="9" max="9" width="6.28515625" style="215" bestFit="1" customWidth="1"/>
    <col min="10" max="10" width="8.28515625" style="213" bestFit="1" customWidth="1"/>
    <col min="11" max="11" width="8.42578125" style="213" bestFit="1" customWidth="1"/>
    <col min="12" max="12" width="8.28515625" style="213" bestFit="1" customWidth="1"/>
    <col min="13" max="13" width="9" style="213" bestFit="1" customWidth="1"/>
    <col min="14" max="14" width="9.42578125" style="215" bestFit="1" customWidth="1"/>
    <col min="15" max="15" width="21.85546875" style="214" customWidth="1"/>
    <col min="16" max="16384" width="9.140625" style="213"/>
  </cols>
  <sheetData>
    <row r="1" spans="1:15" s="225" customFormat="1" ht="22.5" customHeight="1">
      <c r="A1" s="564" t="s">
        <v>258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s="224" customFormat="1" ht="18">
      <c r="A3" s="566" t="s">
        <v>257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5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5.75">
      <c r="A5" s="146" t="s">
        <v>256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255</v>
      </c>
    </row>
    <row r="6" spans="1:15" ht="21.75" customHeight="1" thickBot="1">
      <c r="A6" s="585" t="s">
        <v>254</v>
      </c>
      <c r="B6" s="588" t="s">
        <v>234</v>
      </c>
      <c r="C6" s="589"/>
      <c r="D6" s="589"/>
      <c r="E6" s="590"/>
      <c r="F6" s="588" t="s">
        <v>233</v>
      </c>
      <c r="G6" s="589"/>
      <c r="H6" s="589"/>
      <c r="I6" s="590"/>
      <c r="J6" s="601" t="s">
        <v>232</v>
      </c>
      <c r="K6" s="601"/>
      <c r="L6" s="601"/>
      <c r="M6" s="601"/>
      <c r="N6" s="601"/>
      <c r="O6" s="593" t="s">
        <v>253</v>
      </c>
    </row>
    <row r="7" spans="1:15" s="221" customFormat="1" ht="14.25" thickTop="1" thickBot="1">
      <c r="A7" s="586"/>
      <c r="B7" s="577" t="s">
        <v>252</v>
      </c>
      <c r="C7" s="577" t="s">
        <v>250</v>
      </c>
      <c r="D7" s="581" t="s">
        <v>121</v>
      </c>
      <c r="E7" s="583" t="s">
        <v>230</v>
      </c>
      <c r="F7" s="577" t="s">
        <v>252</v>
      </c>
      <c r="G7" s="577" t="s">
        <v>250</v>
      </c>
      <c r="H7" s="581" t="s">
        <v>121</v>
      </c>
      <c r="I7" s="583" t="s">
        <v>230</v>
      </c>
      <c r="J7" s="577" t="s">
        <v>252</v>
      </c>
      <c r="K7" s="579" t="s">
        <v>251</v>
      </c>
      <c r="L7" s="577" t="s">
        <v>250</v>
      </c>
      <c r="M7" s="579" t="s">
        <v>249</v>
      </c>
      <c r="N7" s="581" t="s">
        <v>225</v>
      </c>
      <c r="O7" s="594"/>
    </row>
    <row r="8" spans="1:15" s="216" customFormat="1" ht="13.5" thickTop="1">
      <c r="A8" s="600"/>
      <c r="B8" s="596"/>
      <c r="C8" s="596"/>
      <c r="D8" s="598"/>
      <c r="E8" s="599"/>
      <c r="F8" s="596"/>
      <c r="G8" s="596"/>
      <c r="H8" s="598"/>
      <c r="I8" s="599"/>
      <c r="J8" s="596"/>
      <c r="K8" s="597"/>
      <c r="L8" s="596"/>
      <c r="M8" s="597"/>
      <c r="N8" s="598" t="s">
        <v>224</v>
      </c>
      <c r="O8" s="602"/>
    </row>
    <row r="9" spans="1:15" s="216" customFormat="1" ht="30" customHeight="1" thickBot="1">
      <c r="A9" s="248" t="s">
        <v>129</v>
      </c>
      <c r="B9" s="247">
        <v>2021</v>
      </c>
      <c r="C9" s="247">
        <v>1984</v>
      </c>
      <c r="D9" s="244">
        <f>B9+C9</f>
        <v>4005</v>
      </c>
      <c r="E9" s="245">
        <f>D9/$D$18%</f>
        <v>56.424344885883343</v>
      </c>
      <c r="F9" s="246">
        <v>7886</v>
      </c>
      <c r="G9" s="246">
        <v>7495</v>
      </c>
      <c r="H9" s="244">
        <f>F9+G9</f>
        <v>15381</v>
      </c>
      <c r="I9" s="245">
        <f>H9/$H$18%</f>
        <v>70.181602482204781</v>
      </c>
      <c r="J9" s="244">
        <f>B9+F9</f>
        <v>9907</v>
      </c>
      <c r="K9" s="245">
        <f>J9/N9*100</f>
        <v>51.103889404725052</v>
      </c>
      <c r="L9" s="244">
        <f>C9+G9</f>
        <v>9479</v>
      </c>
      <c r="M9" s="245">
        <f>L9/N9*100</f>
        <v>48.896110595274941</v>
      </c>
      <c r="N9" s="244">
        <f t="shared" ref="N9" si="0">L9+J9</f>
        <v>19386</v>
      </c>
      <c r="O9" s="91" t="s">
        <v>248</v>
      </c>
    </row>
    <row r="10" spans="1:15" s="216" customFormat="1" ht="30" customHeight="1" thickTop="1" thickBot="1">
      <c r="A10" s="237" t="s">
        <v>42</v>
      </c>
      <c r="B10" s="236">
        <v>987</v>
      </c>
      <c r="C10" s="236">
        <v>958</v>
      </c>
      <c r="D10" s="333">
        <f t="shared" ref="D10:D17" si="1">B10+C10</f>
        <v>1945</v>
      </c>
      <c r="E10" s="448">
        <f t="shared" ref="E10:E17" si="2">D10/$D$18%</f>
        <v>27.402085094392785</v>
      </c>
      <c r="F10" s="235">
        <v>1898</v>
      </c>
      <c r="G10" s="235">
        <v>1786</v>
      </c>
      <c r="H10" s="333">
        <f t="shared" ref="H10:H17" si="3">F10+G10</f>
        <v>3684</v>
      </c>
      <c r="I10" s="448">
        <f t="shared" ref="I10:I17" si="4">H10/$H$18%</f>
        <v>16.80963679503559</v>
      </c>
      <c r="J10" s="333">
        <f t="shared" ref="J10:J17" si="5">B10+F10</f>
        <v>2885</v>
      </c>
      <c r="K10" s="448">
        <f t="shared" ref="K10:K17" si="6">J10/N10*100</f>
        <v>51.252442707408065</v>
      </c>
      <c r="L10" s="333">
        <f t="shared" ref="L10:L17" si="7">C10+G10</f>
        <v>2744</v>
      </c>
      <c r="M10" s="448">
        <f t="shared" ref="M10:M17" si="8">L10/N10*100</f>
        <v>48.747557292591935</v>
      </c>
      <c r="N10" s="333">
        <f t="shared" ref="N10:N17" si="9">L10+J10</f>
        <v>5629</v>
      </c>
      <c r="O10" s="92" t="s">
        <v>247</v>
      </c>
    </row>
    <row r="11" spans="1:15" s="216" customFormat="1" ht="30" customHeight="1" thickTop="1" thickBot="1">
      <c r="A11" s="242" t="s">
        <v>43</v>
      </c>
      <c r="B11" s="241">
        <v>72</v>
      </c>
      <c r="C11" s="241">
        <v>67</v>
      </c>
      <c r="D11" s="244">
        <f t="shared" si="1"/>
        <v>139</v>
      </c>
      <c r="E11" s="245">
        <f t="shared" si="2"/>
        <v>1.958298112144266</v>
      </c>
      <c r="F11" s="243">
        <v>445</v>
      </c>
      <c r="G11" s="243">
        <v>459</v>
      </c>
      <c r="H11" s="244">
        <f t="shared" si="3"/>
        <v>904</v>
      </c>
      <c r="I11" s="245">
        <f t="shared" si="4"/>
        <v>4.1248402993246946</v>
      </c>
      <c r="J11" s="244">
        <f t="shared" si="5"/>
        <v>517</v>
      </c>
      <c r="K11" s="245">
        <f t="shared" si="6"/>
        <v>49.56855225311601</v>
      </c>
      <c r="L11" s="244">
        <f t="shared" si="7"/>
        <v>526</v>
      </c>
      <c r="M11" s="245">
        <f t="shared" si="8"/>
        <v>50.431447746883983</v>
      </c>
      <c r="N11" s="244">
        <f t="shared" si="9"/>
        <v>1043</v>
      </c>
      <c r="O11" s="91" t="s">
        <v>246</v>
      </c>
    </row>
    <row r="12" spans="1:15" s="216" customFormat="1" ht="30" customHeight="1" thickTop="1" thickBot="1">
      <c r="A12" s="237" t="s">
        <v>133</v>
      </c>
      <c r="B12" s="236">
        <v>138</v>
      </c>
      <c r="C12" s="236">
        <v>148</v>
      </c>
      <c r="D12" s="333">
        <f t="shared" si="1"/>
        <v>286</v>
      </c>
      <c r="E12" s="448">
        <f t="shared" si="2"/>
        <v>4.0293040293040292</v>
      </c>
      <c r="F12" s="235">
        <v>311</v>
      </c>
      <c r="G12" s="235">
        <v>299</v>
      </c>
      <c r="H12" s="333">
        <f t="shared" si="3"/>
        <v>610</v>
      </c>
      <c r="I12" s="448">
        <f t="shared" si="4"/>
        <v>2.7833546267567075</v>
      </c>
      <c r="J12" s="333">
        <f t="shared" si="5"/>
        <v>449</v>
      </c>
      <c r="K12" s="448">
        <f t="shared" si="6"/>
        <v>50.111607142857139</v>
      </c>
      <c r="L12" s="333">
        <f t="shared" si="7"/>
        <v>447</v>
      </c>
      <c r="M12" s="448">
        <f t="shared" si="8"/>
        <v>49.888392857142854</v>
      </c>
      <c r="N12" s="333">
        <f t="shared" si="9"/>
        <v>896</v>
      </c>
      <c r="O12" s="92" t="s">
        <v>245</v>
      </c>
    </row>
    <row r="13" spans="1:15" s="216" customFormat="1" ht="30" customHeight="1" thickTop="1" thickBot="1">
      <c r="A13" s="242" t="s">
        <v>44</v>
      </c>
      <c r="B13" s="241">
        <v>82</v>
      </c>
      <c r="C13" s="241">
        <v>67</v>
      </c>
      <c r="D13" s="244">
        <f t="shared" si="1"/>
        <v>149</v>
      </c>
      <c r="E13" s="245">
        <f t="shared" si="2"/>
        <v>2.0991828684136373</v>
      </c>
      <c r="F13" s="243">
        <v>275</v>
      </c>
      <c r="G13" s="243">
        <v>265</v>
      </c>
      <c r="H13" s="244">
        <f t="shared" si="3"/>
        <v>540</v>
      </c>
      <c r="I13" s="245">
        <f t="shared" si="4"/>
        <v>2.4639532761452818</v>
      </c>
      <c r="J13" s="244">
        <f t="shared" si="5"/>
        <v>357</v>
      </c>
      <c r="K13" s="245">
        <f t="shared" si="6"/>
        <v>51.814223512336724</v>
      </c>
      <c r="L13" s="244">
        <f t="shared" si="7"/>
        <v>332</v>
      </c>
      <c r="M13" s="245">
        <f t="shared" si="8"/>
        <v>48.185776487663276</v>
      </c>
      <c r="N13" s="244">
        <f t="shared" si="9"/>
        <v>689</v>
      </c>
      <c r="O13" s="91" t="s">
        <v>244</v>
      </c>
    </row>
    <row r="14" spans="1:15" s="216" customFormat="1" ht="30" customHeight="1" thickTop="1" thickBot="1">
      <c r="A14" s="237" t="s">
        <v>45</v>
      </c>
      <c r="B14" s="236">
        <v>10</v>
      </c>
      <c r="C14" s="236">
        <v>12</v>
      </c>
      <c r="D14" s="333">
        <f t="shared" si="1"/>
        <v>22</v>
      </c>
      <c r="E14" s="448">
        <f t="shared" si="2"/>
        <v>0.30994646379261764</v>
      </c>
      <c r="F14" s="235">
        <v>28</v>
      </c>
      <c r="G14" s="235">
        <v>25</v>
      </c>
      <c r="H14" s="333">
        <f t="shared" si="3"/>
        <v>53</v>
      </c>
      <c r="I14" s="448">
        <f t="shared" si="4"/>
        <v>0.24183245117722213</v>
      </c>
      <c r="J14" s="333">
        <f t="shared" si="5"/>
        <v>38</v>
      </c>
      <c r="K14" s="448">
        <f t="shared" si="6"/>
        <v>50.666666666666671</v>
      </c>
      <c r="L14" s="333">
        <f t="shared" si="7"/>
        <v>37</v>
      </c>
      <c r="M14" s="448">
        <f t="shared" si="8"/>
        <v>49.333333333333336</v>
      </c>
      <c r="N14" s="333">
        <f t="shared" si="9"/>
        <v>75</v>
      </c>
      <c r="O14" s="92" t="s">
        <v>243</v>
      </c>
    </row>
    <row r="15" spans="1:15" s="216" customFormat="1" ht="30" customHeight="1" thickTop="1" thickBot="1">
      <c r="A15" s="242" t="s">
        <v>137</v>
      </c>
      <c r="B15" s="241">
        <v>139</v>
      </c>
      <c r="C15" s="241">
        <v>160</v>
      </c>
      <c r="D15" s="244">
        <f t="shared" si="1"/>
        <v>299</v>
      </c>
      <c r="E15" s="245">
        <f t="shared" si="2"/>
        <v>4.2124542124542126</v>
      </c>
      <c r="F15" s="240">
        <v>136</v>
      </c>
      <c r="G15" s="240">
        <v>143</v>
      </c>
      <c r="H15" s="244">
        <f t="shared" si="3"/>
        <v>279</v>
      </c>
      <c r="I15" s="245">
        <f t="shared" si="4"/>
        <v>1.2730425260083957</v>
      </c>
      <c r="J15" s="244">
        <f t="shared" si="5"/>
        <v>275</v>
      </c>
      <c r="K15" s="245">
        <f t="shared" si="6"/>
        <v>47.577854671280278</v>
      </c>
      <c r="L15" s="244">
        <f t="shared" si="7"/>
        <v>303</v>
      </c>
      <c r="M15" s="245">
        <f t="shared" si="8"/>
        <v>52.422145328719729</v>
      </c>
      <c r="N15" s="244">
        <f t="shared" si="9"/>
        <v>578</v>
      </c>
      <c r="O15" s="91" t="s">
        <v>242</v>
      </c>
    </row>
    <row r="16" spans="1:15" s="216" customFormat="1" ht="30" customHeight="1" thickTop="1" thickBot="1">
      <c r="A16" s="237" t="s">
        <v>241</v>
      </c>
      <c r="B16" s="236">
        <v>80</v>
      </c>
      <c r="C16" s="236">
        <v>76</v>
      </c>
      <c r="D16" s="333">
        <f t="shared" si="1"/>
        <v>156</v>
      </c>
      <c r="E16" s="448">
        <f t="shared" si="2"/>
        <v>2.1978021978021975</v>
      </c>
      <c r="F16" s="235">
        <v>244</v>
      </c>
      <c r="G16" s="235">
        <v>221</v>
      </c>
      <c r="H16" s="333">
        <f t="shared" si="3"/>
        <v>465</v>
      </c>
      <c r="I16" s="448">
        <f t="shared" si="4"/>
        <v>2.1217375433473262</v>
      </c>
      <c r="J16" s="333">
        <f t="shared" si="5"/>
        <v>324</v>
      </c>
      <c r="K16" s="448">
        <f t="shared" si="6"/>
        <v>52.173913043478258</v>
      </c>
      <c r="L16" s="333">
        <f t="shared" si="7"/>
        <v>297</v>
      </c>
      <c r="M16" s="448">
        <f t="shared" si="8"/>
        <v>47.826086956521742</v>
      </c>
      <c r="N16" s="333">
        <f t="shared" si="9"/>
        <v>621</v>
      </c>
      <c r="O16" s="92" t="s">
        <v>240</v>
      </c>
    </row>
    <row r="17" spans="1:15" s="216" customFormat="1" ht="30" customHeight="1" thickTop="1">
      <c r="A17" s="233" t="s">
        <v>138</v>
      </c>
      <c r="B17" s="449">
        <v>48</v>
      </c>
      <c r="C17" s="449">
        <v>49</v>
      </c>
      <c r="D17" s="396">
        <f t="shared" si="1"/>
        <v>97</v>
      </c>
      <c r="E17" s="450">
        <f t="shared" si="2"/>
        <v>1.3665821358129049</v>
      </c>
      <c r="F17" s="451">
        <v>0</v>
      </c>
      <c r="G17" s="451">
        <v>0</v>
      </c>
      <c r="H17" s="396">
        <f t="shared" si="3"/>
        <v>0</v>
      </c>
      <c r="I17" s="450">
        <f t="shared" si="4"/>
        <v>0</v>
      </c>
      <c r="J17" s="396">
        <f t="shared" si="5"/>
        <v>48</v>
      </c>
      <c r="K17" s="450">
        <f t="shared" si="6"/>
        <v>49.484536082474229</v>
      </c>
      <c r="L17" s="396">
        <f t="shared" si="7"/>
        <v>49</v>
      </c>
      <c r="M17" s="450">
        <f t="shared" si="8"/>
        <v>50.515463917525771</v>
      </c>
      <c r="N17" s="396">
        <f t="shared" si="9"/>
        <v>97</v>
      </c>
      <c r="O17" s="230" t="s">
        <v>239</v>
      </c>
    </row>
    <row r="18" spans="1:15" s="216" customFormat="1" ht="30" customHeight="1">
      <c r="A18" s="229" t="s">
        <v>2</v>
      </c>
      <c r="B18" s="228">
        <f t="shared" ref="B18:N18" si="10">SUM(B9:B17)</f>
        <v>3577</v>
      </c>
      <c r="C18" s="228">
        <f t="shared" si="10"/>
        <v>3521</v>
      </c>
      <c r="D18" s="228">
        <f t="shared" si="10"/>
        <v>7098</v>
      </c>
      <c r="E18" s="519">
        <f t="shared" si="10"/>
        <v>100</v>
      </c>
      <c r="F18" s="228">
        <f t="shared" si="10"/>
        <v>11223</v>
      </c>
      <c r="G18" s="228">
        <f t="shared" si="10"/>
        <v>10693</v>
      </c>
      <c r="H18" s="228">
        <f t="shared" si="10"/>
        <v>21916</v>
      </c>
      <c r="I18" s="519">
        <f t="shared" si="10"/>
        <v>99.999999999999972</v>
      </c>
      <c r="J18" s="228">
        <f t="shared" si="10"/>
        <v>14800</v>
      </c>
      <c r="K18" s="228">
        <f t="shared" si="10"/>
        <v>453.75368548434238</v>
      </c>
      <c r="L18" s="228">
        <f t="shared" si="10"/>
        <v>14214</v>
      </c>
      <c r="M18" s="228">
        <f t="shared" si="10"/>
        <v>446.24631451565762</v>
      </c>
      <c r="N18" s="228">
        <f t="shared" si="10"/>
        <v>29014</v>
      </c>
      <c r="O18" s="227" t="s">
        <v>1</v>
      </c>
    </row>
    <row r="19" spans="1:15" ht="24" customHeight="1">
      <c r="A19" s="226"/>
      <c r="O19" s="226"/>
    </row>
    <row r="20" spans="1:15">
      <c r="D20" s="213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V12" sqref="V12"/>
    </sheetView>
  </sheetViews>
  <sheetFormatPr defaultColWidth="9.140625" defaultRowHeight="12.75"/>
  <cols>
    <col min="1" max="1" width="15.7109375" style="214" customWidth="1"/>
    <col min="2" max="2" width="6.85546875" style="214" customWidth="1"/>
    <col min="3" max="4" width="7.7109375" style="213" customWidth="1"/>
    <col min="5" max="5" width="7.7109375" style="215" customWidth="1"/>
    <col min="6" max="7" width="7.7109375" style="213" customWidth="1"/>
    <col min="8" max="8" width="7.7109375" style="215" customWidth="1"/>
    <col min="9" max="10" width="7.7109375" style="213" customWidth="1"/>
    <col min="11" max="11" width="7.7109375" style="215" customWidth="1"/>
    <col min="12" max="12" width="7.7109375" style="214" customWidth="1"/>
    <col min="13" max="14" width="7.7109375" style="213" customWidth="1"/>
    <col min="15" max="15" width="9" style="213" customWidth="1"/>
    <col min="16" max="16" width="6.85546875" style="214" customWidth="1"/>
    <col min="17" max="17" width="18.85546875" style="213" customWidth="1"/>
    <col min="18" max="16384" width="9.140625" style="213"/>
  </cols>
  <sheetData>
    <row r="1" spans="1:18" s="225" customFormat="1" ht="18">
      <c r="A1" s="564" t="s">
        <v>283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8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8" s="224" customFormat="1" ht="18">
      <c r="A3" s="566" t="s">
        <v>577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8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1:18" ht="15.75">
      <c r="A5" s="146" t="s">
        <v>282</v>
      </c>
      <c r="B5" s="146"/>
      <c r="C5" s="223"/>
      <c r="D5" s="223"/>
      <c r="E5" s="222"/>
      <c r="F5" s="223"/>
      <c r="G5" s="223"/>
      <c r="H5" s="222"/>
      <c r="I5" s="223"/>
      <c r="J5" s="223"/>
      <c r="K5" s="222"/>
      <c r="L5" s="281"/>
      <c r="M5" s="280"/>
      <c r="N5" s="280"/>
      <c r="O5" s="280"/>
      <c r="P5" s="146"/>
      <c r="Q5" s="209" t="s">
        <v>281</v>
      </c>
    </row>
    <row r="6" spans="1:18" ht="48" customHeight="1">
      <c r="A6" s="279" t="s">
        <v>480</v>
      </c>
      <c r="B6" s="278" t="s">
        <v>280</v>
      </c>
      <c r="C6" s="278" t="s">
        <v>279</v>
      </c>
      <c r="D6" s="278" t="s">
        <v>278</v>
      </c>
      <c r="E6" s="278" t="s">
        <v>277</v>
      </c>
      <c r="F6" s="278" t="s">
        <v>276</v>
      </c>
      <c r="G6" s="278" t="s">
        <v>275</v>
      </c>
      <c r="H6" s="278" t="s">
        <v>274</v>
      </c>
      <c r="I6" s="278" t="s">
        <v>273</v>
      </c>
      <c r="J6" s="278" t="s">
        <v>272</v>
      </c>
      <c r="K6" s="278" t="s">
        <v>271</v>
      </c>
      <c r="L6" s="278" t="s">
        <v>270</v>
      </c>
      <c r="M6" s="278" t="s">
        <v>269</v>
      </c>
      <c r="N6" s="278" t="s">
        <v>268</v>
      </c>
      <c r="O6" s="277" t="s">
        <v>127</v>
      </c>
      <c r="P6" s="276" t="s">
        <v>267</v>
      </c>
      <c r="Q6" s="275" t="s">
        <v>266</v>
      </c>
    </row>
    <row r="7" spans="1:18" s="216" customFormat="1" ht="13.5" customHeight="1" thickBot="1">
      <c r="A7" s="624" t="s">
        <v>129</v>
      </c>
      <c r="B7" s="273" t="s">
        <v>264</v>
      </c>
      <c r="C7" s="268">
        <v>512</v>
      </c>
      <c r="D7" s="268">
        <v>497</v>
      </c>
      <c r="E7" s="268">
        <v>556</v>
      </c>
      <c r="F7" s="268">
        <v>538</v>
      </c>
      <c r="G7" s="268">
        <v>599</v>
      </c>
      <c r="H7" s="268">
        <v>626</v>
      </c>
      <c r="I7" s="268">
        <v>724</v>
      </c>
      <c r="J7" s="268">
        <v>1083</v>
      </c>
      <c r="K7" s="268">
        <v>1238</v>
      </c>
      <c r="L7" s="268">
        <v>1309</v>
      </c>
      <c r="M7" s="268">
        <v>1185</v>
      </c>
      <c r="N7" s="268">
        <v>1040</v>
      </c>
      <c r="O7" s="265">
        <f t="shared" ref="O7:O33" si="0">SUM(C7:N7)</f>
        <v>9907</v>
      </c>
      <c r="P7" s="274" t="s">
        <v>263</v>
      </c>
      <c r="Q7" s="625" t="s">
        <v>248</v>
      </c>
      <c r="R7" s="269"/>
    </row>
    <row r="8" spans="1:18" s="216" customFormat="1" ht="13.5" customHeight="1" thickTop="1" thickBot="1">
      <c r="A8" s="610"/>
      <c r="B8" s="267" t="s">
        <v>262</v>
      </c>
      <c r="C8" s="266">
        <v>475</v>
      </c>
      <c r="D8" s="266">
        <v>503</v>
      </c>
      <c r="E8" s="266">
        <v>518</v>
      </c>
      <c r="F8" s="266">
        <v>534</v>
      </c>
      <c r="G8" s="266">
        <v>537</v>
      </c>
      <c r="H8" s="266">
        <v>535</v>
      </c>
      <c r="I8" s="266">
        <v>729</v>
      </c>
      <c r="J8" s="266">
        <v>1107</v>
      </c>
      <c r="K8" s="266">
        <v>1128</v>
      </c>
      <c r="L8" s="266">
        <v>1180</v>
      </c>
      <c r="M8" s="266">
        <v>1158</v>
      </c>
      <c r="N8" s="266">
        <v>1075</v>
      </c>
      <c r="O8" s="265">
        <f t="shared" si="0"/>
        <v>9479</v>
      </c>
      <c r="P8" s="264" t="s">
        <v>261</v>
      </c>
      <c r="Q8" s="612"/>
      <c r="R8" s="269"/>
    </row>
    <row r="9" spans="1:18" s="216" customFormat="1" ht="13.5" customHeight="1" thickTop="1" thickBot="1">
      <c r="A9" s="619"/>
      <c r="B9" s="267" t="s">
        <v>260</v>
      </c>
      <c r="C9" s="272">
        <v>987</v>
      </c>
      <c r="D9" s="272">
        <v>1000</v>
      </c>
      <c r="E9" s="272">
        <v>1074</v>
      </c>
      <c r="F9" s="272">
        <v>1072</v>
      </c>
      <c r="G9" s="272">
        <v>1136</v>
      </c>
      <c r="H9" s="272">
        <v>1161</v>
      </c>
      <c r="I9" s="272">
        <v>1453</v>
      </c>
      <c r="J9" s="272">
        <v>2190</v>
      </c>
      <c r="K9" s="272">
        <v>2366</v>
      </c>
      <c r="L9" s="272">
        <v>2489</v>
      </c>
      <c r="M9" s="272">
        <v>2343</v>
      </c>
      <c r="N9" s="272">
        <v>2115</v>
      </c>
      <c r="O9" s="265">
        <f t="shared" si="0"/>
        <v>19386</v>
      </c>
      <c r="P9" s="264" t="s">
        <v>259</v>
      </c>
      <c r="Q9" s="620"/>
      <c r="R9" s="269"/>
    </row>
    <row r="10" spans="1:18" s="216" customFormat="1" ht="13.5" customHeight="1" thickTop="1" thickBot="1">
      <c r="A10" s="603" t="s">
        <v>42</v>
      </c>
      <c r="B10" s="258" t="s">
        <v>264</v>
      </c>
      <c r="C10" s="271">
        <v>448</v>
      </c>
      <c r="D10" s="271">
        <v>393</v>
      </c>
      <c r="E10" s="271">
        <v>385</v>
      </c>
      <c r="F10" s="271">
        <v>338</v>
      </c>
      <c r="G10" s="271">
        <v>403</v>
      </c>
      <c r="H10" s="271">
        <v>386</v>
      </c>
      <c r="I10" s="271">
        <v>305</v>
      </c>
      <c r="J10" s="271">
        <v>76</v>
      </c>
      <c r="K10" s="271">
        <v>28</v>
      </c>
      <c r="L10" s="271">
        <v>34</v>
      </c>
      <c r="M10" s="271">
        <v>39</v>
      </c>
      <c r="N10" s="271">
        <v>50</v>
      </c>
      <c r="O10" s="256">
        <f t="shared" si="0"/>
        <v>2885</v>
      </c>
      <c r="P10" s="255" t="s">
        <v>263</v>
      </c>
      <c r="Q10" s="621" t="s">
        <v>247</v>
      </c>
      <c r="R10" s="269"/>
    </row>
    <row r="11" spans="1:18" s="216" customFormat="1" ht="13.5" customHeight="1" thickTop="1" thickBot="1">
      <c r="A11" s="604"/>
      <c r="B11" s="258" t="s">
        <v>262</v>
      </c>
      <c r="C11" s="271">
        <v>445</v>
      </c>
      <c r="D11" s="271">
        <v>375</v>
      </c>
      <c r="E11" s="271">
        <v>381</v>
      </c>
      <c r="F11" s="271">
        <v>315</v>
      </c>
      <c r="G11" s="271">
        <v>367</v>
      </c>
      <c r="H11" s="271">
        <v>366</v>
      </c>
      <c r="I11" s="271">
        <v>264</v>
      </c>
      <c r="J11" s="271">
        <v>65</v>
      </c>
      <c r="K11" s="271">
        <v>33</v>
      </c>
      <c r="L11" s="271">
        <v>35</v>
      </c>
      <c r="M11" s="271">
        <v>52</v>
      </c>
      <c r="N11" s="271">
        <v>46</v>
      </c>
      <c r="O11" s="256">
        <f t="shared" si="0"/>
        <v>2744</v>
      </c>
      <c r="P11" s="255" t="s">
        <v>261</v>
      </c>
      <c r="Q11" s="622"/>
      <c r="R11" s="269"/>
    </row>
    <row r="12" spans="1:18" s="216" customFormat="1" ht="13.5" customHeight="1" thickTop="1" thickBot="1">
      <c r="A12" s="605"/>
      <c r="B12" s="258" t="s">
        <v>260</v>
      </c>
      <c r="C12" s="270">
        <v>893</v>
      </c>
      <c r="D12" s="270">
        <v>768</v>
      </c>
      <c r="E12" s="270">
        <v>766</v>
      </c>
      <c r="F12" s="270">
        <v>653</v>
      </c>
      <c r="G12" s="270">
        <v>770</v>
      </c>
      <c r="H12" s="270">
        <v>752</v>
      </c>
      <c r="I12" s="270">
        <v>569</v>
      </c>
      <c r="J12" s="270">
        <v>141</v>
      </c>
      <c r="K12" s="270">
        <v>61</v>
      </c>
      <c r="L12" s="270">
        <v>69</v>
      </c>
      <c r="M12" s="270">
        <v>91</v>
      </c>
      <c r="N12" s="270">
        <v>96</v>
      </c>
      <c r="O12" s="256">
        <f t="shared" si="0"/>
        <v>5629</v>
      </c>
      <c r="P12" s="255" t="s">
        <v>259</v>
      </c>
      <c r="Q12" s="623"/>
      <c r="R12" s="269"/>
    </row>
    <row r="13" spans="1:18" s="216" customFormat="1" ht="13.5" customHeight="1" thickTop="1" thickBot="1">
      <c r="A13" s="609" t="s">
        <v>43</v>
      </c>
      <c r="B13" s="273" t="s">
        <v>264</v>
      </c>
      <c r="C13" s="268">
        <v>61</v>
      </c>
      <c r="D13" s="268">
        <v>55</v>
      </c>
      <c r="E13" s="268">
        <v>56</v>
      </c>
      <c r="F13" s="268">
        <v>75</v>
      </c>
      <c r="G13" s="268">
        <v>73</v>
      </c>
      <c r="H13" s="268">
        <v>72</v>
      </c>
      <c r="I13" s="268">
        <v>71</v>
      </c>
      <c r="J13" s="268">
        <v>33</v>
      </c>
      <c r="K13" s="268">
        <v>12</v>
      </c>
      <c r="L13" s="268">
        <v>1</v>
      </c>
      <c r="M13" s="268">
        <v>4</v>
      </c>
      <c r="N13" s="268">
        <v>4</v>
      </c>
      <c r="O13" s="265">
        <f t="shared" si="0"/>
        <v>517</v>
      </c>
      <c r="P13" s="264" t="s">
        <v>263</v>
      </c>
      <c r="Q13" s="611" t="s">
        <v>246</v>
      </c>
      <c r="R13" s="269"/>
    </row>
    <row r="14" spans="1:18" s="216" customFormat="1" ht="13.5" customHeight="1" thickTop="1" thickBot="1">
      <c r="A14" s="610"/>
      <c r="B14" s="267" t="s">
        <v>262</v>
      </c>
      <c r="C14" s="266">
        <v>55</v>
      </c>
      <c r="D14" s="266">
        <v>50</v>
      </c>
      <c r="E14" s="266">
        <v>52</v>
      </c>
      <c r="F14" s="266">
        <v>68</v>
      </c>
      <c r="G14" s="266">
        <v>85</v>
      </c>
      <c r="H14" s="266">
        <v>82</v>
      </c>
      <c r="I14" s="266">
        <v>89</v>
      </c>
      <c r="J14" s="266">
        <v>34</v>
      </c>
      <c r="K14" s="266">
        <v>3</v>
      </c>
      <c r="L14" s="266">
        <v>3</v>
      </c>
      <c r="M14" s="266">
        <v>3</v>
      </c>
      <c r="N14" s="266">
        <v>2</v>
      </c>
      <c r="O14" s="265">
        <f t="shared" si="0"/>
        <v>526</v>
      </c>
      <c r="P14" s="264" t="s">
        <v>261</v>
      </c>
      <c r="Q14" s="612"/>
      <c r="R14" s="269"/>
    </row>
    <row r="15" spans="1:18" s="216" customFormat="1" ht="13.5" customHeight="1" thickTop="1" thickBot="1">
      <c r="A15" s="619"/>
      <c r="B15" s="267" t="s">
        <v>260</v>
      </c>
      <c r="C15" s="272">
        <v>116</v>
      </c>
      <c r="D15" s="272">
        <v>105</v>
      </c>
      <c r="E15" s="272">
        <v>108</v>
      </c>
      <c r="F15" s="272">
        <v>143</v>
      </c>
      <c r="G15" s="272">
        <v>158</v>
      </c>
      <c r="H15" s="272">
        <v>154</v>
      </c>
      <c r="I15" s="272">
        <v>160</v>
      </c>
      <c r="J15" s="272">
        <v>67</v>
      </c>
      <c r="K15" s="272">
        <v>15</v>
      </c>
      <c r="L15" s="272">
        <v>4</v>
      </c>
      <c r="M15" s="272">
        <v>7</v>
      </c>
      <c r="N15" s="272">
        <v>6</v>
      </c>
      <c r="O15" s="265">
        <f t="shared" si="0"/>
        <v>1043</v>
      </c>
      <c r="P15" s="264" t="s">
        <v>259</v>
      </c>
      <c r="Q15" s="620"/>
      <c r="R15" s="269"/>
    </row>
    <row r="16" spans="1:18" s="216" customFormat="1" ht="13.5" customHeight="1" thickTop="1" thickBot="1">
      <c r="A16" s="603" t="s">
        <v>133</v>
      </c>
      <c r="B16" s="258" t="s">
        <v>264</v>
      </c>
      <c r="C16" s="271">
        <v>71</v>
      </c>
      <c r="D16" s="271">
        <v>77</v>
      </c>
      <c r="E16" s="271">
        <v>62</v>
      </c>
      <c r="F16" s="271">
        <v>56</v>
      </c>
      <c r="G16" s="271">
        <v>53</v>
      </c>
      <c r="H16" s="271">
        <v>65</v>
      </c>
      <c r="I16" s="271">
        <v>42</v>
      </c>
      <c r="J16" s="271">
        <v>9</v>
      </c>
      <c r="K16" s="271">
        <v>1</v>
      </c>
      <c r="L16" s="271">
        <v>5</v>
      </c>
      <c r="M16" s="271">
        <v>6</v>
      </c>
      <c r="N16" s="271">
        <v>2</v>
      </c>
      <c r="O16" s="256">
        <f t="shared" si="0"/>
        <v>449</v>
      </c>
      <c r="P16" s="255" t="s">
        <v>263</v>
      </c>
      <c r="Q16" s="621" t="s">
        <v>245</v>
      </c>
      <c r="R16" s="269"/>
    </row>
    <row r="17" spans="1:18" s="216" customFormat="1" ht="13.5" customHeight="1" thickTop="1" thickBot="1">
      <c r="A17" s="604"/>
      <c r="B17" s="258" t="s">
        <v>262</v>
      </c>
      <c r="C17" s="271">
        <v>58</v>
      </c>
      <c r="D17" s="271">
        <v>53</v>
      </c>
      <c r="E17" s="271">
        <v>71</v>
      </c>
      <c r="F17" s="271">
        <v>64</v>
      </c>
      <c r="G17" s="271">
        <v>60</v>
      </c>
      <c r="H17" s="271">
        <v>64</v>
      </c>
      <c r="I17" s="271">
        <v>44</v>
      </c>
      <c r="J17" s="271">
        <v>15</v>
      </c>
      <c r="K17" s="271">
        <v>7</v>
      </c>
      <c r="L17" s="271">
        <v>4</v>
      </c>
      <c r="M17" s="271">
        <v>4</v>
      </c>
      <c r="N17" s="271">
        <v>3</v>
      </c>
      <c r="O17" s="256">
        <f t="shared" si="0"/>
        <v>447</v>
      </c>
      <c r="P17" s="255" t="s">
        <v>261</v>
      </c>
      <c r="Q17" s="622"/>
      <c r="R17" s="269"/>
    </row>
    <row r="18" spans="1:18" s="216" customFormat="1" ht="13.5" customHeight="1" thickTop="1" thickBot="1">
      <c r="A18" s="605"/>
      <c r="B18" s="258" t="s">
        <v>260</v>
      </c>
      <c r="C18" s="270">
        <v>129</v>
      </c>
      <c r="D18" s="270">
        <v>130</v>
      </c>
      <c r="E18" s="270">
        <v>133</v>
      </c>
      <c r="F18" s="270">
        <v>120</v>
      </c>
      <c r="G18" s="270">
        <v>113</v>
      </c>
      <c r="H18" s="270">
        <v>129</v>
      </c>
      <c r="I18" s="270">
        <v>86</v>
      </c>
      <c r="J18" s="270">
        <v>24</v>
      </c>
      <c r="K18" s="270">
        <v>8</v>
      </c>
      <c r="L18" s="270">
        <v>9</v>
      </c>
      <c r="M18" s="270">
        <v>10</v>
      </c>
      <c r="N18" s="270">
        <v>5</v>
      </c>
      <c r="O18" s="256">
        <f t="shared" si="0"/>
        <v>896</v>
      </c>
      <c r="P18" s="255" t="s">
        <v>259</v>
      </c>
      <c r="Q18" s="623"/>
      <c r="R18" s="269"/>
    </row>
    <row r="19" spans="1:18" s="216" customFormat="1" ht="13.5" customHeight="1" thickTop="1" thickBot="1">
      <c r="A19" s="609" t="s">
        <v>44</v>
      </c>
      <c r="B19" s="267" t="s">
        <v>264</v>
      </c>
      <c r="C19" s="268">
        <v>38</v>
      </c>
      <c r="D19" s="268">
        <v>48</v>
      </c>
      <c r="E19" s="268">
        <v>38</v>
      </c>
      <c r="F19" s="268">
        <v>35</v>
      </c>
      <c r="G19" s="268">
        <v>55</v>
      </c>
      <c r="H19" s="268">
        <v>53</v>
      </c>
      <c r="I19" s="268">
        <v>43</v>
      </c>
      <c r="J19" s="268">
        <v>19</v>
      </c>
      <c r="K19" s="268">
        <v>8</v>
      </c>
      <c r="L19" s="268">
        <v>6</v>
      </c>
      <c r="M19" s="268">
        <v>6</v>
      </c>
      <c r="N19" s="268">
        <v>8</v>
      </c>
      <c r="O19" s="265">
        <f t="shared" si="0"/>
        <v>357</v>
      </c>
      <c r="P19" s="264" t="s">
        <v>263</v>
      </c>
      <c r="Q19" s="611" t="s">
        <v>244</v>
      </c>
      <c r="R19" s="269"/>
    </row>
    <row r="20" spans="1:18" s="216" customFormat="1" ht="13.5" customHeight="1" thickTop="1" thickBot="1">
      <c r="A20" s="610"/>
      <c r="B20" s="267" t="s">
        <v>262</v>
      </c>
      <c r="C20" s="266">
        <v>40</v>
      </c>
      <c r="D20" s="266">
        <v>40</v>
      </c>
      <c r="E20" s="266">
        <v>43</v>
      </c>
      <c r="F20" s="266">
        <v>37</v>
      </c>
      <c r="G20" s="266">
        <v>50</v>
      </c>
      <c r="H20" s="266">
        <v>39</v>
      </c>
      <c r="I20" s="266">
        <v>56</v>
      </c>
      <c r="J20" s="266">
        <v>10</v>
      </c>
      <c r="K20" s="266">
        <v>2</v>
      </c>
      <c r="L20" s="266">
        <v>11</v>
      </c>
      <c r="M20" s="266">
        <v>2</v>
      </c>
      <c r="N20" s="266">
        <v>2</v>
      </c>
      <c r="O20" s="265">
        <f t="shared" si="0"/>
        <v>332</v>
      </c>
      <c r="P20" s="264" t="s">
        <v>261</v>
      </c>
      <c r="Q20" s="612"/>
      <c r="R20" s="269"/>
    </row>
    <row r="21" spans="1:18" ht="13.5" customHeight="1" thickTop="1" thickBot="1">
      <c r="A21" s="619"/>
      <c r="B21" s="267" t="s">
        <v>260</v>
      </c>
      <c r="C21" s="272">
        <v>78</v>
      </c>
      <c r="D21" s="272">
        <v>88</v>
      </c>
      <c r="E21" s="272">
        <v>81</v>
      </c>
      <c r="F21" s="272">
        <v>72</v>
      </c>
      <c r="G21" s="272">
        <v>105</v>
      </c>
      <c r="H21" s="272">
        <v>92</v>
      </c>
      <c r="I21" s="272">
        <v>99</v>
      </c>
      <c r="J21" s="272">
        <v>29</v>
      </c>
      <c r="K21" s="272">
        <v>10</v>
      </c>
      <c r="L21" s="272">
        <v>17</v>
      </c>
      <c r="M21" s="272">
        <v>8</v>
      </c>
      <c r="N21" s="272">
        <v>10</v>
      </c>
      <c r="O21" s="265">
        <f t="shared" si="0"/>
        <v>689</v>
      </c>
      <c r="P21" s="264" t="s">
        <v>259</v>
      </c>
      <c r="Q21" s="620"/>
      <c r="R21" s="269"/>
    </row>
    <row r="22" spans="1:18" ht="13.5" customHeight="1" thickTop="1" thickBot="1">
      <c r="A22" s="603" t="s">
        <v>45</v>
      </c>
      <c r="B22" s="258" t="s">
        <v>264</v>
      </c>
      <c r="C22" s="271">
        <v>6</v>
      </c>
      <c r="D22" s="271">
        <v>3</v>
      </c>
      <c r="E22" s="271">
        <v>3</v>
      </c>
      <c r="F22" s="271">
        <v>5</v>
      </c>
      <c r="G22" s="271">
        <v>12</v>
      </c>
      <c r="H22" s="271">
        <v>4</v>
      </c>
      <c r="I22" s="271">
        <v>3</v>
      </c>
      <c r="J22" s="271">
        <v>1</v>
      </c>
      <c r="K22" s="271">
        <v>0</v>
      </c>
      <c r="L22" s="271">
        <v>0</v>
      </c>
      <c r="M22" s="271">
        <v>1</v>
      </c>
      <c r="N22" s="271">
        <v>0</v>
      </c>
      <c r="O22" s="256">
        <f t="shared" si="0"/>
        <v>38</v>
      </c>
      <c r="P22" s="255" t="s">
        <v>263</v>
      </c>
      <c r="Q22" s="621" t="s">
        <v>243</v>
      </c>
      <c r="R22" s="269"/>
    </row>
    <row r="23" spans="1:18" ht="13.5" customHeight="1" thickTop="1" thickBot="1">
      <c r="A23" s="604"/>
      <c r="B23" s="258" t="s">
        <v>262</v>
      </c>
      <c r="C23" s="271">
        <v>6</v>
      </c>
      <c r="D23" s="271">
        <v>4</v>
      </c>
      <c r="E23" s="271">
        <v>4</v>
      </c>
      <c r="F23" s="271">
        <v>11</v>
      </c>
      <c r="G23" s="271">
        <v>5</v>
      </c>
      <c r="H23" s="271">
        <v>3</v>
      </c>
      <c r="I23" s="271">
        <v>1</v>
      </c>
      <c r="J23" s="271">
        <v>1</v>
      </c>
      <c r="K23" s="271">
        <v>2</v>
      </c>
      <c r="L23" s="271">
        <v>0</v>
      </c>
      <c r="M23" s="271">
        <v>0</v>
      </c>
      <c r="N23" s="271">
        <v>0</v>
      </c>
      <c r="O23" s="256">
        <f t="shared" si="0"/>
        <v>37</v>
      </c>
      <c r="P23" s="255" t="s">
        <v>261</v>
      </c>
      <c r="Q23" s="622"/>
      <c r="R23" s="269"/>
    </row>
    <row r="24" spans="1:18" ht="13.5" customHeight="1" thickTop="1" thickBot="1">
      <c r="A24" s="605"/>
      <c r="B24" s="258" t="s">
        <v>260</v>
      </c>
      <c r="C24" s="270">
        <v>12</v>
      </c>
      <c r="D24" s="270">
        <v>7</v>
      </c>
      <c r="E24" s="270">
        <v>7</v>
      </c>
      <c r="F24" s="270">
        <v>16</v>
      </c>
      <c r="G24" s="270">
        <v>17</v>
      </c>
      <c r="H24" s="270">
        <v>7</v>
      </c>
      <c r="I24" s="270">
        <v>4</v>
      </c>
      <c r="J24" s="270">
        <v>2</v>
      </c>
      <c r="K24" s="270">
        <v>2</v>
      </c>
      <c r="L24" s="270">
        <v>0</v>
      </c>
      <c r="M24" s="270">
        <v>1</v>
      </c>
      <c r="N24" s="270">
        <v>0</v>
      </c>
      <c r="O24" s="256">
        <f t="shared" si="0"/>
        <v>75</v>
      </c>
      <c r="P24" s="255" t="s">
        <v>259</v>
      </c>
      <c r="Q24" s="623"/>
      <c r="R24" s="269"/>
    </row>
    <row r="25" spans="1:18" ht="13.5" customHeight="1" thickTop="1" thickBot="1">
      <c r="A25" s="609" t="s">
        <v>137</v>
      </c>
      <c r="B25" s="267" t="s">
        <v>264</v>
      </c>
      <c r="C25" s="268">
        <v>33</v>
      </c>
      <c r="D25" s="268">
        <v>42</v>
      </c>
      <c r="E25" s="268">
        <v>35</v>
      </c>
      <c r="F25" s="268">
        <v>31</v>
      </c>
      <c r="G25" s="268">
        <v>32</v>
      </c>
      <c r="H25" s="268">
        <v>40</v>
      </c>
      <c r="I25" s="268">
        <v>28</v>
      </c>
      <c r="J25" s="268">
        <v>9</v>
      </c>
      <c r="K25" s="268">
        <v>6</v>
      </c>
      <c r="L25" s="268">
        <v>2</v>
      </c>
      <c r="M25" s="268">
        <v>9</v>
      </c>
      <c r="N25" s="268">
        <v>8</v>
      </c>
      <c r="O25" s="265">
        <f t="shared" si="0"/>
        <v>275</v>
      </c>
      <c r="P25" s="264" t="s">
        <v>263</v>
      </c>
      <c r="Q25" s="611" t="s">
        <v>242</v>
      </c>
      <c r="R25" s="269"/>
    </row>
    <row r="26" spans="1:18" ht="13.5" customHeight="1" thickTop="1" thickBot="1">
      <c r="A26" s="610"/>
      <c r="B26" s="267" t="s">
        <v>262</v>
      </c>
      <c r="C26" s="266">
        <v>46</v>
      </c>
      <c r="D26" s="266">
        <v>44</v>
      </c>
      <c r="E26" s="266">
        <v>33</v>
      </c>
      <c r="F26" s="266">
        <v>31</v>
      </c>
      <c r="G26" s="266">
        <v>40</v>
      </c>
      <c r="H26" s="266">
        <v>41</v>
      </c>
      <c r="I26" s="266">
        <v>35</v>
      </c>
      <c r="J26" s="266">
        <v>8</v>
      </c>
      <c r="K26" s="266">
        <v>11</v>
      </c>
      <c r="L26" s="266">
        <v>4</v>
      </c>
      <c r="M26" s="266">
        <v>5</v>
      </c>
      <c r="N26" s="266">
        <v>5</v>
      </c>
      <c r="O26" s="265">
        <f t="shared" si="0"/>
        <v>303</v>
      </c>
      <c r="P26" s="264" t="s">
        <v>261</v>
      </c>
      <c r="Q26" s="612"/>
      <c r="R26" s="269"/>
    </row>
    <row r="27" spans="1:18" ht="13.5" customHeight="1" thickTop="1" thickBot="1">
      <c r="A27" s="619"/>
      <c r="B27" s="263" t="s">
        <v>260</v>
      </c>
      <c r="C27" s="272">
        <v>79</v>
      </c>
      <c r="D27" s="272">
        <v>86</v>
      </c>
      <c r="E27" s="272">
        <v>68</v>
      </c>
      <c r="F27" s="272">
        <v>62</v>
      </c>
      <c r="G27" s="272">
        <v>72</v>
      </c>
      <c r="H27" s="272">
        <v>81</v>
      </c>
      <c r="I27" s="272">
        <v>63</v>
      </c>
      <c r="J27" s="272">
        <v>17</v>
      </c>
      <c r="K27" s="272">
        <v>17</v>
      </c>
      <c r="L27" s="272">
        <v>6</v>
      </c>
      <c r="M27" s="272">
        <v>14</v>
      </c>
      <c r="N27" s="272">
        <v>13</v>
      </c>
      <c r="O27" s="265">
        <f t="shared" si="0"/>
        <v>578</v>
      </c>
      <c r="P27" s="261" t="s">
        <v>259</v>
      </c>
      <c r="Q27" s="620"/>
      <c r="R27" s="269"/>
    </row>
    <row r="28" spans="1:18" ht="13.5" customHeight="1" thickTop="1" thickBot="1">
      <c r="A28" s="603" t="s">
        <v>241</v>
      </c>
      <c r="B28" s="258" t="s">
        <v>264</v>
      </c>
      <c r="C28" s="271">
        <v>47</v>
      </c>
      <c r="D28" s="271">
        <v>48</v>
      </c>
      <c r="E28" s="271">
        <v>52</v>
      </c>
      <c r="F28" s="271">
        <v>40</v>
      </c>
      <c r="G28" s="271">
        <v>32</v>
      </c>
      <c r="H28" s="271">
        <v>40</v>
      </c>
      <c r="I28" s="271">
        <v>34</v>
      </c>
      <c r="J28" s="271">
        <v>12</v>
      </c>
      <c r="K28" s="271">
        <v>5</v>
      </c>
      <c r="L28" s="271">
        <v>6</v>
      </c>
      <c r="M28" s="271">
        <v>3</v>
      </c>
      <c r="N28" s="271">
        <v>5</v>
      </c>
      <c r="O28" s="256">
        <f t="shared" si="0"/>
        <v>324</v>
      </c>
      <c r="P28" s="255" t="s">
        <v>263</v>
      </c>
      <c r="Q28" s="606" t="s">
        <v>240</v>
      </c>
      <c r="R28" s="269"/>
    </row>
    <row r="29" spans="1:18" ht="13.5" customHeight="1" thickTop="1" thickBot="1">
      <c r="A29" s="604"/>
      <c r="B29" s="258" t="s">
        <v>262</v>
      </c>
      <c r="C29" s="271">
        <v>40</v>
      </c>
      <c r="D29" s="271">
        <v>47</v>
      </c>
      <c r="E29" s="271">
        <v>38</v>
      </c>
      <c r="F29" s="271">
        <v>33</v>
      </c>
      <c r="G29" s="271">
        <v>25</v>
      </c>
      <c r="H29" s="271">
        <v>45</v>
      </c>
      <c r="I29" s="271">
        <v>31</v>
      </c>
      <c r="J29" s="271">
        <v>17</v>
      </c>
      <c r="K29" s="271">
        <v>7</v>
      </c>
      <c r="L29" s="271">
        <v>5</v>
      </c>
      <c r="M29" s="271">
        <v>3</v>
      </c>
      <c r="N29" s="271">
        <v>6</v>
      </c>
      <c r="O29" s="256">
        <f t="shared" si="0"/>
        <v>297</v>
      </c>
      <c r="P29" s="255" t="s">
        <v>261</v>
      </c>
      <c r="Q29" s="607"/>
      <c r="R29" s="269"/>
    </row>
    <row r="30" spans="1:18" ht="13.5" customHeight="1" thickTop="1" thickBot="1">
      <c r="A30" s="605"/>
      <c r="B30" s="258" t="s">
        <v>260</v>
      </c>
      <c r="C30" s="270">
        <v>87</v>
      </c>
      <c r="D30" s="270">
        <v>95</v>
      </c>
      <c r="E30" s="270">
        <v>90</v>
      </c>
      <c r="F30" s="270">
        <v>73</v>
      </c>
      <c r="G30" s="270">
        <v>57</v>
      </c>
      <c r="H30" s="270">
        <v>85</v>
      </c>
      <c r="I30" s="270">
        <v>65</v>
      </c>
      <c r="J30" s="270">
        <v>29</v>
      </c>
      <c r="K30" s="270">
        <v>12</v>
      </c>
      <c r="L30" s="270">
        <v>11</v>
      </c>
      <c r="M30" s="270">
        <v>6</v>
      </c>
      <c r="N30" s="270">
        <v>11</v>
      </c>
      <c r="O30" s="256">
        <f t="shared" si="0"/>
        <v>621</v>
      </c>
      <c r="P30" s="255" t="s">
        <v>259</v>
      </c>
      <c r="Q30" s="608"/>
      <c r="R30" s="269"/>
    </row>
    <row r="31" spans="1:18" ht="13.5" customHeight="1" thickTop="1" thickBot="1">
      <c r="A31" s="609" t="s">
        <v>138</v>
      </c>
      <c r="B31" s="267" t="s">
        <v>264</v>
      </c>
      <c r="C31" s="268">
        <v>8</v>
      </c>
      <c r="D31" s="268">
        <v>4</v>
      </c>
      <c r="E31" s="268">
        <v>2</v>
      </c>
      <c r="F31" s="268">
        <v>3</v>
      </c>
      <c r="G31" s="268">
        <v>4</v>
      </c>
      <c r="H31" s="268">
        <v>6</v>
      </c>
      <c r="I31" s="268">
        <v>6</v>
      </c>
      <c r="J31" s="268">
        <v>6</v>
      </c>
      <c r="K31" s="268">
        <v>3</v>
      </c>
      <c r="L31" s="268">
        <v>4</v>
      </c>
      <c r="M31" s="268">
        <v>2</v>
      </c>
      <c r="N31" s="268">
        <v>0</v>
      </c>
      <c r="O31" s="265">
        <f t="shared" si="0"/>
        <v>48</v>
      </c>
      <c r="P31" s="264" t="s">
        <v>263</v>
      </c>
      <c r="Q31" s="611" t="s">
        <v>265</v>
      </c>
    </row>
    <row r="32" spans="1:18" ht="13.5" customHeight="1" thickTop="1" thickBot="1">
      <c r="A32" s="610"/>
      <c r="B32" s="267" t="s">
        <v>262</v>
      </c>
      <c r="C32" s="266">
        <v>1</v>
      </c>
      <c r="D32" s="266">
        <v>2</v>
      </c>
      <c r="E32" s="266">
        <v>6</v>
      </c>
      <c r="F32" s="266">
        <v>2</v>
      </c>
      <c r="G32" s="266">
        <v>7</v>
      </c>
      <c r="H32" s="266">
        <v>7</v>
      </c>
      <c r="I32" s="266">
        <v>1</v>
      </c>
      <c r="J32" s="266">
        <v>6</v>
      </c>
      <c r="K32" s="266">
        <v>9</v>
      </c>
      <c r="L32" s="266">
        <v>7</v>
      </c>
      <c r="M32" s="266">
        <v>0</v>
      </c>
      <c r="N32" s="266">
        <v>1</v>
      </c>
      <c r="O32" s="265">
        <f t="shared" si="0"/>
        <v>49</v>
      </c>
      <c r="P32" s="264" t="s">
        <v>261</v>
      </c>
      <c r="Q32" s="612"/>
    </row>
    <row r="33" spans="1:17" ht="13.5" customHeight="1" thickTop="1">
      <c r="A33" s="610"/>
      <c r="B33" s="263" t="s">
        <v>260</v>
      </c>
      <c r="C33" s="262">
        <v>9</v>
      </c>
      <c r="D33" s="262">
        <v>6</v>
      </c>
      <c r="E33" s="262">
        <v>8</v>
      </c>
      <c r="F33" s="262">
        <v>5</v>
      </c>
      <c r="G33" s="262">
        <v>11</v>
      </c>
      <c r="H33" s="262">
        <v>13</v>
      </c>
      <c r="I33" s="262">
        <v>7</v>
      </c>
      <c r="J33" s="262">
        <v>12</v>
      </c>
      <c r="K33" s="262">
        <v>12</v>
      </c>
      <c r="L33" s="262">
        <v>11</v>
      </c>
      <c r="M33" s="262">
        <v>2</v>
      </c>
      <c r="N33" s="262">
        <v>1</v>
      </c>
      <c r="O33" s="424">
        <f t="shared" si="0"/>
        <v>97</v>
      </c>
      <c r="P33" s="261" t="s">
        <v>259</v>
      </c>
      <c r="Q33" s="612"/>
    </row>
    <row r="34" spans="1:17" ht="15" customHeight="1" thickBot="1">
      <c r="A34" s="613" t="s">
        <v>0</v>
      </c>
      <c r="B34" s="260" t="s">
        <v>264</v>
      </c>
      <c r="C34" s="257">
        <f>C7+C10+C13+C16+C19+C22+C25+C28+C31</f>
        <v>1224</v>
      </c>
      <c r="D34" s="257">
        <f t="shared" ref="D34:L34" si="1">D7+D10+D13+D16+D19+D22+D25+D28+D31</f>
        <v>1167</v>
      </c>
      <c r="E34" s="257">
        <f t="shared" si="1"/>
        <v>1189</v>
      </c>
      <c r="F34" s="257">
        <f t="shared" si="1"/>
        <v>1121</v>
      </c>
      <c r="G34" s="257">
        <f t="shared" si="1"/>
        <v>1263</v>
      </c>
      <c r="H34" s="257">
        <f t="shared" si="1"/>
        <v>1292</v>
      </c>
      <c r="I34" s="257">
        <f t="shared" si="1"/>
        <v>1256</v>
      </c>
      <c r="J34" s="257">
        <f t="shared" si="1"/>
        <v>1248</v>
      </c>
      <c r="K34" s="257">
        <f t="shared" si="1"/>
        <v>1301</v>
      </c>
      <c r="L34" s="257">
        <f t="shared" si="1"/>
        <v>1367</v>
      </c>
      <c r="M34" s="257">
        <f t="shared" ref="M34:N36" si="2">M7+M10+M13+M16+M19+M22+M25+M28+M31</f>
        <v>1255</v>
      </c>
      <c r="N34" s="257">
        <f t="shared" si="2"/>
        <v>1117</v>
      </c>
      <c r="O34" s="257">
        <f t="shared" ref="O34:O36" si="3">SUM(C34:N34)</f>
        <v>14800</v>
      </c>
      <c r="P34" s="259" t="s">
        <v>263</v>
      </c>
      <c r="Q34" s="616" t="s">
        <v>1</v>
      </c>
    </row>
    <row r="35" spans="1:17" ht="15" customHeight="1" thickTop="1" thickBot="1">
      <c r="A35" s="614"/>
      <c r="B35" s="258" t="s">
        <v>262</v>
      </c>
      <c r="C35" s="257">
        <f t="shared" ref="C35:L35" si="4">C8+C11+C14+C17+C20+C23+C26+C29+C32</f>
        <v>1166</v>
      </c>
      <c r="D35" s="257">
        <f t="shared" si="4"/>
        <v>1118</v>
      </c>
      <c r="E35" s="257">
        <f t="shared" si="4"/>
        <v>1146</v>
      </c>
      <c r="F35" s="257">
        <f t="shared" si="4"/>
        <v>1095</v>
      </c>
      <c r="G35" s="257">
        <f t="shared" si="4"/>
        <v>1176</v>
      </c>
      <c r="H35" s="257">
        <f t="shared" si="4"/>
        <v>1182</v>
      </c>
      <c r="I35" s="257">
        <f t="shared" si="4"/>
        <v>1250</v>
      </c>
      <c r="J35" s="257">
        <f t="shared" si="4"/>
        <v>1263</v>
      </c>
      <c r="K35" s="257">
        <f t="shared" si="4"/>
        <v>1202</v>
      </c>
      <c r="L35" s="257">
        <f t="shared" si="4"/>
        <v>1249</v>
      </c>
      <c r="M35" s="257">
        <f t="shared" si="2"/>
        <v>1227</v>
      </c>
      <c r="N35" s="257">
        <f t="shared" si="2"/>
        <v>1140</v>
      </c>
      <c r="O35" s="256">
        <f t="shared" si="3"/>
        <v>14214</v>
      </c>
      <c r="P35" s="255" t="s">
        <v>261</v>
      </c>
      <c r="Q35" s="617"/>
    </row>
    <row r="36" spans="1:17" ht="15" customHeight="1" thickTop="1">
      <c r="A36" s="615"/>
      <c r="B36" s="254" t="s">
        <v>260</v>
      </c>
      <c r="C36" s="253">
        <f t="shared" ref="C36:L36" si="5">C9+C12+C15+C18+C21+C24+C27+C30+C33</f>
        <v>2390</v>
      </c>
      <c r="D36" s="253">
        <f t="shared" si="5"/>
        <v>2285</v>
      </c>
      <c r="E36" s="253">
        <f t="shared" si="5"/>
        <v>2335</v>
      </c>
      <c r="F36" s="253">
        <f t="shared" si="5"/>
        <v>2216</v>
      </c>
      <c r="G36" s="253">
        <f t="shared" si="5"/>
        <v>2439</v>
      </c>
      <c r="H36" s="253">
        <f t="shared" si="5"/>
        <v>2474</v>
      </c>
      <c r="I36" s="253">
        <f t="shared" si="5"/>
        <v>2506</v>
      </c>
      <c r="J36" s="253">
        <f t="shared" si="5"/>
        <v>2511</v>
      </c>
      <c r="K36" s="253">
        <f t="shared" si="5"/>
        <v>2503</v>
      </c>
      <c r="L36" s="253">
        <f t="shared" si="5"/>
        <v>2616</v>
      </c>
      <c r="M36" s="253">
        <f t="shared" si="2"/>
        <v>2482</v>
      </c>
      <c r="N36" s="253">
        <f t="shared" si="2"/>
        <v>2257</v>
      </c>
      <c r="O36" s="252">
        <f t="shared" si="3"/>
        <v>29014</v>
      </c>
      <c r="P36" s="251" t="s">
        <v>259</v>
      </c>
      <c r="Q36" s="618"/>
    </row>
    <row r="37" spans="1:17">
      <c r="A37" s="213"/>
      <c r="B37" s="213"/>
      <c r="E37" s="213"/>
      <c r="H37" s="213"/>
      <c r="K37" s="213"/>
      <c r="L37" s="213"/>
      <c r="P37" s="213"/>
    </row>
    <row r="38" spans="1:17">
      <c r="A38" s="213"/>
      <c r="B38" s="213"/>
      <c r="E38" s="213"/>
      <c r="H38" s="213"/>
      <c r="K38" s="213"/>
      <c r="L38" s="213"/>
      <c r="P38" s="213"/>
    </row>
    <row r="39" spans="1:17">
      <c r="A39" s="213"/>
      <c r="B39" s="213"/>
      <c r="E39" s="213"/>
      <c r="H39" s="213"/>
      <c r="K39" s="213"/>
      <c r="L39" s="213"/>
      <c r="P39" s="213"/>
    </row>
    <row r="40" spans="1:17">
      <c r="A40" s="213"/>
      <c r="B40" s="213"/>
      <c r="E40" s="213"/>
      <c r="H40" s="213"/>
      <c r="K40" s="213"/>
      <c r="L40" s="213"/>
      <c r="P40" s="213"/>
    </row>
    <row r="41" spans="1:17">
      <c r="A41" s="213"/>
      <c r="B41" s="213"/>
      <c r="E41" s="213"/>
      <c r="H41" s="213"/>
      <c r="K41" s="213"/>
      <c r="L41" s="213"/>
      <c r="P41" s="213"/>
    </row>
    <row r="42" spans="1:17">
      <c r="A42" s="213"/>
      <c r="B42" s="213"/>
      <c r="E42" s="213"/>
      <c r="H42" s="213"/>
      <c r="K42" s="213"/>
      <c r="L42" s="213"/>
      <c r="P42" s="213"/>
    </row>
    <row r="43" spans="1:17">
      <c r="A43" s="213"/>
      <c r="B43" s="213"/>
      <c r="E43" s="213"/>
      <c r="H43" s="213"/>
      <c r="K43" s="213"/>
      <c r="L43" s="213"/>
      <c r="P43" s="213"/>
    </row>
    <row r="44" spans="1:17">
      <c r="A44" s="213"/>
      <c r="B44" s="213"/>
      <c r="E44" s="213"/>
      <c r="H44" s="213"/>
      <c r="K44" s="213"/>
      <c r="L44" s="213"/>
      <c r="P44" s="213"/>
    </row>
    <row r="45" spans="1:17">
      <c r="A45" s="213"/>
      <c r="B45" s="213"/>
      <c r="E45" s="213"/>
      <c r="H45" s="213"/>
      <c r="K45" s="213"/>
      <c r="L45" s="213"/>
      <c r="P45" s="213"/>
    </row>
    <row r="46" spans="1:17">
      <c r="A46" s="213"/>
      <c r="B46" s="213"/>
      <c r="E46" s="213"/>
      <c r="H46" s="213"/>
      <c r="K46" s="213"/>
      <c r="L46" s="213"/>
      <c r="P46" s="213"/>
    </row>
    <row r="47" spans="1:17">
      <c r="A47" s="213"/>
      <c r="B47" s="213"/>
      <c r="E47" s="213"/>
      <c r="H47" s="213"/>
      <c r="K47" s="213"/>
      <c r="L47" s="213"/>
      <c r="P47" s="213"/>
    </row>
    <row r="48" spans="1:17">
      <c r="A48" s="213"/>
      <c r="B48" s="213"/>
      <c r="E48" s="213"/>
      <c r="H48" s="213"/>
      <c r="K48" s="213"/>
      <c r="L48" s="213"/>
      <c r="P48" s="213"/>
    </row>
    <row r="49" spans="1:16">
      <c r="A49" s="213"/>
      <c r="B49" s="213"/>
      <c r="E49" s="213"/>
      <c r="H49" s="213"/>
      <c r="K49" s="213"/>
      <c r="L49" s="213"/>
      <c r="P49" s="213"/>
    </row>
    <row r="50" spans="1:16">
      <c r="A50" s="213"/>
      <c r="B50" s="213"/>
      <c r="E50" s="213"/>
      <c r="H50" s="213"/>
      <c r="K50" s="213"/>
      <c r="L50" s="213"/>
      <c r="P50" s="213"/>
    </row>
    <row r="51" spans="1:16">
      <c r="A51" s="213"/>
      <c r="B51" s="213"/>
      <c r="E51" s="213"/>
      <c r="H51" s="213"/>
      <c r="K51" s="213"/>
      <c r="L51" s="213"/>
      <c r="P51" s="213"/>
    </row>
    <row r="52" spans="1:16">
      <c r="A52" s="213"/>
      <c r="B52" s="213"/>
      <c r="E52" s="213"/>
      <c r="H52" s="213"/>
      <c r="K52" s="213"/>
      <c r="L52" s="213"/>
      <c r="P52" s="213"/>
    </row>
    <row r="53" spans="1:16">
      <c r="A53" s="213"/>
      <c r="B53" s="213"/>
      <c r="E53" s="213"/>
      <c r="H53" s="213"/>
      <c r="K53" s="213"/>
      <c r="L53" s="213"/>
      <c r="P53" s="213"/>
    </row>
    <row r="54" spans="1:16">
      <c r="A54" s="213"/>
      <c r="B54" s="213"/>
      <c r="E54" s="213"/>
      <c r="H54" s="213"/>
      <c r="K54" s="213"/>
      <c r="L54" s="213"/>
      <c r="P54" s="213"/>
    </row>
    <row r="55" spans="1:16">
      <c r="A55" s="213"/>
      <c r="B55" s="213"/>
      <c r="E55" s="213"/>
      <c r="H55" s="213"/>
      <c r="K55" s="213"/>
      <c r="L55" s="213"/>
      <c r="P55" s="213"/>
    </row>
    <row r="56" spans="1:16">
      <c r="A56" s="213"/>
      <c r="B56" s="213"/>
      <c r="E56" s="213"/>
      <c r="H56" s="213"/>
      <c r="K56" s="213"/>
      <c r="L56" s="213"/>
      <c r="P56" s="213"/>
    </row>
    <row r="57" spans="1:16" ht="13.5" thickBot="1">
      <c r="A57" s="213"/>
      <c r="B57" s="213"/>
      <c r="E57" s="213"/>
      <c r="H57" s="213"/>
      <c r="K57" s="213"/>
      <c r="L57" s="213"/>
      <c r="P57" s="213"/>
    </row>
    <row r="58" spans="1:16" ht="13.5" thickTop="1">
      <c r="B58" s="213"/>
      <c r="C58" s="250">
        <v>10</v>
      </c>
      <c r="D58" s="250">
        <v>22</v>
      </c>
      <c r="E58" s="250">
        <v>17</v>
      </c>
      <c r="F58" s="250">
        <v>28</v>
      </c>
      <c r="G58" s="250">
        <v>17</v>
      </c>
      <c r="H58" s="250">
        <v>28</v>
      </c>
      <c r="I58" s="250">
        <v>19</v>
      </c>
      <c r="J58" s="250">
        <v>27</v>
      </c>
      <c r="K58" s="250">
        <v>20</v>
      </c>
      <c r="L58" s="250">
        <v>8</v>
      </c>
      <c r="M58" s="250">
        <v>25</v>
      </c>
      <c r="N58" s="250">
        <v>24</v>
      </c>
      <c r="O58" s="249"/>
      <c r="P58" s="213"/>
    </row>
  </sheetData>
  <mergeCells count="24">
    <mergeCell ref="A1:Q1"/>
    <mergeCell ref="A2:Q2"/>
    <mergeCell ref="A3:Q3"/>
    <mergeCell ref="A4:Q4"/>
    <mergeCell ref="A7:A9"/>
    <mergeCell ref="Q7:Q9"/>
    <mergeCell ref="A10:A12"/>
    <mergeCell ref="Q10:Q12"/>
    <mergeCell ref="A13:A15"/>
    <mergeCell ref="Q13:Q15"/>
    <mergeCell ref="A16:A18"/>
    <mergeCell ref="Q16:Q18"/>
    <mergeCell ref="A19:A21"/>
    <mergeCell ref="Q19:Q21"/>
    <mergeCell ref="A22:A24"/>
    <mergeCell ref="Q22:Q24"/>
    <mergeCell ref="A25:A27"/>
    <mergeCell ref="Q25:Q27"/>
    <mergeCell ref="A28:A30"/>
    <mergeCell ref="Q28:Q30"/>
    <mergeCell ref="A31:A33"/>
    <mergeCell ref="Q31:Q33"/>
    <mergeCell ref="A34:A36"/>
    <mergeCell ref="Q34:Q36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view="pageBreakPreview" zoomScaleNormal="100" zoomScaleSheetLayoutView="100" workbookViewId="0">
      <selection activeCell="T7" sqref="T7"/>
    </sheetView>
  </sheetViews>
  <sheetFormatPr defaultColWidth="9.140625" defaultRowHeight="12.75"/>
  <cols>
    <col min="1" max="1" width="19.140625" style="214" customWidth="1"/>
    <col min="2" max="3" width="9.7109375" style="213" customWidth="1"/>
    <col min="4" max="7" width="9.7109375" style="282" customWidth="1"/>
    <col min="8" max="9" width="9.7109375" style="213" customWidth="1"/>
    <col min="10" max="10" width="9.7109375" style="282" customWidth="1"/>
    <col min="11" max="11" width="20" style="214" customWidth="1"/>
    <col min="12" max="12" width="9.140625" style="213"/>
    <col min="13" max="13" width="16.28515625" style="213" customWidth="1"/>
    <col min="14" max="16384" width="9.140625" style="213"/>
  </cols>
  <sheetData>
    <row r="1" spans="1:11" s="225" customFormat="1" ht="18">
      <c r="A1" s="301" t="s">
        <v>303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s="224" customFormat="1" ht="18">
      <c r="A3" s="566" t="s">
        <v>576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>
      <c r="A5" s="146" t="s">
        <v>302</v>
      </c>
      <c r="B5" s="223"/>
      <c r="C5" s="223"/>
      <c r="D5" s="222"/>
      <c r="E5" s="222"/>
      <c r="F5" s="222"/>
      <c r="G5" s="222"/>
      <c r="H5" s="223"/>
      <c r="I5" s="223"/>
      <c r="J5" s="222"/>
      <c r="K5" s="209" t="s">
        <v>301</v>
      </c>
    </row>
    <row r="6" spans="1:11" ht="21.75" customHeight="1" thickBot="1">
      <c r="A6" s="585" t="s">
        <v>300</v>
      </c>
      <c r="B6" s="626" t="s">
        <v>234</v>
      </c>
      <c r="C6" s="626"/>
      <c r="D6" s="626"/>
      <c r="E6" s="626" t="s">
        <v>285</v>
      </c>
      <c r="F6" s="626"/>
      <c r="G6" s="626"/>
      <c r="H6" s="601" t="s">
        <v>232</v>
      </c>
      <c r="I6" s="601"/>
      <c r="J6" s="601"/>
      <c r="K6" s="593" t="s">
        <v>299</v>
      </c>
    </row>
    <row r="7" spans="1:11" s="221" customFormat="1" ht="23.25" customHeight="1" thickTop="1" thickBot="1">
      <c r="A7" s="586"/>
      <c r="B7" s="577" t="s">
        <v>229</v>
      </c>
      <c r="C7" s="577" t="s">
        <v>227</v>
      </c>
      <c r="D7" s="581" t="s">
        <v>121</v>
      </c>
      <c r="E7" s="577" t="s">
        <v>229</v>
      </c>
      <c r="F7" s="577" t="s">
        <v>298</v>
      </c>
      <c r="G7" s="581" t="s">
        <v>121</v>
      </c>
      <c r="H7" s="577" t="s">
        <v>229</v>
      </c>
      <c r="I7" s="577" t="s">
        <v>227</v>
      </c>
      <c r="J7" s="581" t="s">
        <v>225</v>
      </c>
      <c r="K7" s="594"/>
    </row>
    <row r="8" spans="1:11" s="216" customFormat="1" ht="23.25" customHeight="1" thickTop="1">
      <c r="A8" s="600"/>
      <c r="B8" s="596"/>
      <c r="C8" s="596"/>
      <c r="D8" s="598"/>
      <c r="E8" s="596"/>
      <c r="F8" s="596"/>
      <c r="G8" s="598"/>
      <c r="H8" s="596"/>
      <c r="I8" s="596"/>
      <c r="J8" s="598" t="s">
        <v>224</v>
      </c>
      <c r="K8" s="602"/>
    </row>
    <row r="9" spans="1:11" s="216" customFormat="1" ht="25.15" customHeight="1" thickBot="1">
      <c r="A9" s="300" t="s">
        <v>297</v>
      </c>
      <c r="B9" s="299">
        <v>30</v>
      </c>
      <c r="C9" s="299">
        <v>32</v>
      </c>
      <c r="D9" s="290">
        <f t="shared" ref="D9:D16" si="0">B9+C9</f>
        <v>62</v>
      </c>
      <c r="E9" s="292">
        <v>132</v>
      </c>
      <c r="F9" s="292">
        <v>120</v>
      </c>
      <c r="G9" s="290">
        <f t="shared" ref="G9:G16" si="1">E9+F9</f>
        <v>252</v>
      </c>
      <c r="H9" s="290">
        <f>B9+E9</f>
        <v>162</v>
      </c>
      <c r="I9" s="290">
        <f>C9+F9</f>
        <v>152</v>
      </c>
      <c r="J9" s="290">
        <f>H9+I9</f>
        <v>314</v>
      </c>
      <c r="K9" s="297" t="s">
        <v>296</v>
      </c>
    </row>
    <row r="10" spans="1:11" s="216" customFormat="1" ht="25.15" customHeight="1" thickBot="1">
      <c r="A10" s="296" t="s">
        <v>27</v>
      </c>
      <c r="B10" s="235">
        <v>496</v>
      </c>
      <c r="C10" s="235">
        <v>512</v>
      </c>
      <c r="D10" s="285">
        <f t="shared" si="0"/>
        <v>1008</v>
      </c>
      <c r="E10" s="295">
        <v>1230</v>
      </c>
      <c r="F10" s="295">
        <v>1078</v>
      </c>
      <c r="G10" s="285">
        <f t="shared" si="1"/>
        <v>2308</v>
      </c>
      <c r="H10" s="285">
        <f t="shared" ref="H10:H16" si="2">B10+E10</f>
        <v>1726</v>
      </c>
      <c r="I10" s="285">
        <f t="shared" ref="I10:I16" si="3">C10+F10</f>
        <v>1590</v>
      </c>
      <c r="J10" s="285">
        <f t="shared" ref="J10:J16" si="4">H10+I10</f>
        <v>3316</v>
      </c>
      <c r="K10" s="294" t="s">
        <v>295</v>
      </c>
    </row>
    <row r="11" spans="1:11" s="216" customFormat="1" ht="25.15" customHeight="1" thickBot="1">
      <c r="A11" s="293" t="s">
        <v>28</v>
      </c>
      <c r="B11" s="243">
        <v>1121</v>
      </c>
      <c r="C11" s="243">
        <v>1081</v>
      </c>
      <c r="D11" s="290">
        <f t="shared" si="0"/>
        <v>2202</v>
      </c>
      <c r="E11" s="292">
        <v>3252</v>
      </c>
      <c r="F11" s="292">
        <v>3028</v>
      </c>
      <c r="G11" s="290">
        <f t="shared" si="1"/>
        <v>6280</v>
      </c>
      <c r="H11" s="290">
        <f t="shared" si="2"/>
        <v>4373</v>
      </c>
      <c r="I11" s="290">
        <f t="shared" si="3"/>
        <v>4109</v>
      </c>
      <c r="J11" s="290">
        <f t="shared" si="4"/>
        <v>8482</v>
      </c>
      <c r="K11" s="289" t="s">
        <v>294</v>
      </c>
    </row>
    <row r="12" spans="1:11" s="216" customFormat="1" ht="25.15" customHeight="1" thickBot="1">
      <c r="A12" s="296" t="s">
        <v>29</v>
      </c>
      <c r="B12" s="235">
        <v>1000</v>
      </c>
      <c r="C12" s="235">
        <v>985</v>
      </c>
      <c r="D12" s="285">
        <f t="shared" si="0"/>
        <v>1985</v>
      </c>
      <c r="E12" s="295">
        <v>3994</v>
      </c>
      <c r="F12" s="295">
        <v>3922</v>
      </c>
      <c r="G12" s="285">
        <f t="shared" si="1"/>
        <v>7916</v>
      </c>
      <c r="H12" s="285">
        <f t="shared" si="2"/>
        <v>4994</v>
      </c>
      <c r="I12" s="285">
        <f t="shared" si="3"/>
        <v>4907</v>
      </c>
      <c r="J12" s="285">
        <f t="shared" si="4"/>
        <v>9901</v>
      </c>
      <c r="K12" s="294" t="s">
        <v>293</v>
      </c>
    </row>
    <row r="13" spans="1:11" s="216" customFormat="1" ht="25.15" customHeight="1" thickBot="1">
      <c r="A13" s="293" t="s">
        <v>30</v>
      </c>
      <c r="B13" s="243">
        <v>651</v>
      </c>
      <c r="C13" s="243">
        <v>678</v>
      </c>
      <c r="D13" s="290">
        <f t="shared" si="0"/>
        <v>1329</v>
      </c>
      <c r="E13" s="292">
        <v>2082</v>
      </c>
      <c r="F13" s="292">
        <v>2020</v>
      </c>
      <c r="G13" s="290">
        <f t="shared" si="1"/>
        <v>4102</v>
      </c>
      <c r="H13" s="290">
        <f t="shared" si="2"/>
        <v>2733</v>
      </c>
      <c r="I13" s="290">
        <f t="shared" si="3"/>
        <v>2698</v>
      </c>
      <c r="J13" s="290">
        <f t="shared" si="4"/>
        <v>5431</v>
      </c>
      <c r="K13" s="289" t="s">
        <v>292</v>
      </c>
    </row>
    <row r="14" spans="1:11" s="216" customFormat="1" ht="25.15" customHeight="1" thickBot="1">
      <c r="A14" s="296" t="s">
        <v>31</v>
      </c>
      <c r="B14" s="235">
        <v>257</v>
      </c>
      <c r="C14" s="235">
        <v>215</v>
      </c>
      <c r="D14" s="285">
        <f t="shared" si="0"/>
        <v>472</v>
      </c>
      <c r="E14" s="295">
        <v>493</v>
      </c>
      <c r="F14" s="295">
        <v>486</v>
      </c>
      <c r="G14" s="285">
        <f t="shared" si="1"/>
        <v>979</v>
      </c>
      <c r="H14" s="285">
        <f t="shared" si="2"/>
        <v>750</v>
      </c>
      <c r="I14" s="285">
        <f t="shared" si="3"/>
        <v>701</v>
      </c>
      <c r="J14" s="285">
        <f t="shared" si="4"/>
        <v>1451</v>
      </c>
      <c r="K14" s="294" t="s">
        <v>291</v>
      </c>
    </row>
    <row r="15" spans="1:11" s="216" customFormat="1" ht="25.15" customHeight="1" thickBot="1">
      <c r="A15" s="293" t="s">
        <v>290</v>
      </c>
      <c r="B15" s="243">
        <v>22</v>
      </c>
      <c r="C15" s="243">
        <v>17</v>
      </c>
      <c r="D15" s="290">
        <f t="shared" si="0"/>
        <v>39</v>
      </c>
      <c r="E15" s="292">
        <v>30</v>
      </c>
      <c r="F15" s="292">
        <v>35</v>
      </c>
      <c r="G15" s="290">
        <f t="shared" si="1"/>
        <v>65</v>
      </c>
      <c r="H15" s="290">
        <f t="shared" si="2"/>
        <v>52</v>
      </c>
      <c r="I15" s="290">
        <f t="shared" si="3"/>
        <v>52</v>
      </c>
      <c r="J15" s="290">
        <f t="shared" si="4"/>
        <v>104</v>
      </c>
      <c r="K15" s="289" t="s">
        <v>289</v>
      </c>
    </row>
    <row r="16" spans="1:11" s="216" customFormat="1" ht="25.15" customHeight="1">
      <c r="A16" s="288" t="s">
        <v>288</v>
      </c>
      <c r="B16" s="452">
        <v>0</v>
      </c>
      <c r="C16" s="452">
        <v>1</v>
      </c>
      <c r="D16" s="453">
        <f t="shared" si="0"/>
        <v>1</v>
      </c>
      <c r="E16" s="287">
        <v>10</v>
      </c>
      <c r="F16" s="287">
        <v>4</v>
      </c>
      <c r="G16" s="453">
        <f t="shared" si="1"/>
        <v>14</v>
      </c>
      <c r="H16" s="453">
        <f t="shared" si="2"/>
        <v>10</v>
      </c>
      <c r="I16" s="453">
        <f t="shared" si="3"/>
        <v>5</v>
      </c>
      <c r="J16" s="453">
        <f t="shared" si="4"/>
        <v>15</v>
      </c>
      <c r="K16" s="284" t="s">
        <v>288</v>
      </c>
    </row>
    <row r="17" spans="1:11" s="216" customFormat="1" ht="30" customHeight="1">
      <c r="A17" s="454" t="s">
        <v>0</v>
      </c>
      <c r="B17" s="455">
        <f t="shared" ref="B17:J17" si="5">SUM(B9:B16)</f>
        <v>3577</v>
      </c>
      <c r="C17" s="455">
        <f t="shared" si="5"/>
        <v>3521</v>
      </c>
      <c r="D17" s="323">
        <f t="shared" si="5"/>
        <v>7098</v>
      </c>
      <c r="E17" s="323">
        <f t="shared" si="5"/>
        <v>11223</v>
      </c>
      <c r="F17" s="323">
        <f t="shared" si="5"/>
        <v>10693</v>
      </c>
      <c r="G17" s="322">
        <f t="shared" si="5"/>
        <v>21916</v>
      </c>
      <c r="H17" s="322">
        <f t="shared" si="5"/>
        <v>14800</v>
      </c>
      <c r="I17" s="322">
        <f t="shared" si="5"/>
        <v>14214</v>
      </c>
      <c r="J17" s="322">
        <f t="shared" si="5"/>
        <v>29014</v>
      </c>
      <c r="K17" s="456" t="s">
        <v>1</v>
      </c>
    </row>
    <row r="18" spans="1:11" ht="24" customHeight="1">
      <c r="A18" s="226"/>
      <c r="K18" s="226"/>
    </row>
    <row r="19" spans="1:11" ht="24" customHeight="1">
      <c r="A19" s="226"/>
      <c r="J19" s="213"/>
      <c r="K19" s="213"/>
    </row>
    <row r="20" spans="1:11" ht="24" customHeight="1">
      <c r="F20" s="213"/>
      <c r="G20" s="213"/>
      <c r="J20" s="213"/>
      <c r="K20" s="213"/>
    </row>
    <row r="21" spans="1:11" ht="24" customHeight="1">
      <c r="A21" s="221"/>
      <c r="B21" s="221"/>
      <c r="C21" s="221"/>
      <c r="D21" s="221"/>
      <c r="E21" s="221"/>
      <c r="F21" s="221"/>
      <c r="G21" s="221"/>
      <c r="J21" s="213"/>
      <c r="K21" s="213"/>
    </row>
    <row r="22" spans="1:11" ht="24" customHeight="1">
      <c r="A22" s="213" t="s">
        <v>287</v>
      </c>
      <c r="B22" s="213" t="s">
        <v>286</v>
      </c>
      <c r="C22" s="213" t="s">
        <v>285</v>
      </c>
      <c r="D22" s="213"/>
      <c r="E22" s="213"/>
      <c r="F22" s="216"/>
      <c r="G22" s="216"/>
      <c r="J22" s="213"/>
      <c r="K22" s="213"/>
    </row>
    <row r="23" spans="1:11" ht="29.25" customHeight="1">
      <c r="A23" s="283" t="s">
        <v>284</v>
      </c>
      <c r="B23" s="216">
        <f t="shared" ref="B23:B30" si="6">D9</f>
        <v>62</v>
      </c>
      <c r="C23" s="216">
        <f t="shared" ref="C23:C30" si="7">G9</f>
        <v>252</v>
      </c>
      <c r="D23" s="216"/>
      <c r="E23" s="216"/>
      <c r="F23" s="216"/>
      <c r="G23" s="216"/>
      <c r="J23" s="213"/>
      <c r="K23" s="213"/>
    </row>
    <row r="24" spans="1:11">
      <c r="A24" s="216" t="str">
        <f t="shared" ref="A24:A30" si="8">A10</f>
        <v>20 - 24</v>
      </c>
      <c r="B24" s="216">
        <f t="shared" si="6"/>
        <v>1008</v>
      </c>
      <c r="C24" s="216">
        <f t="shared" si="7"/>
        <v>2308</v>
      </c>
      <c r="D24" s="216"/>
      <c r="E24" s="216"/>
      <c r="F24" s="216"/>
      <c r="G24" s="216"/>
      <c r="J24" s="213"/>
      <c r="K24" s="213"/>
    </row>
    <row r="25" spans="1:11">
      <c r="A25" s="216" t="str">
        <f t="shared" si="8"/>
        <v>25 - 29</v>
      </c>
      <c r="B25" s="216">
        <f t="shared" si="6"/>
        <v>2202</v>
      </c>
      <c r="C25" s="216">
        <f t="shared" si="7"/>
        <v>6280</v>
      </c>
      <c r="D25" s="216"/>
      <c r="E25" s="216"/>
      <c r="F25" s="216"/>
      <c r="G25" s="216"/>
      <c r="J25" s="213"/>
      <c r="K25" s="213"/>
    </row>
    <row r="26" spans="1:11">
      <c r="A26" s="216" t="str">
        <f t="shared" si="8"/>
        <v>30 - 34</v>
      </c>
      <c r="B26" s="216">
        <f>D12</f>
        <v>1985</v>
      </c>
      <c r="C26" s="216">
        <f t="shared" si="7"/>
        <v>7916</v>
      </c>
      <c r="D26" s="216"/>
      <c r="E26" s="216"/>
      <c r="F26" s="216"/>
      <c r="G26" s="216"/>
      <c r="J26" s="213"/>
      <c r="K26" s="213"/>
    </row>
    <row r="27" spans="1:11">
      <c r="A27" s="216" t="str">
        <f t="shared" si="8"/>
        <v>35 - 39</v>
      </c>
      <c r="B27" s="216">
        <f t="shared" si="6"/>
        <v>1329</v>
      </c>
      <c r="C27" s="216">
        <f t="shared" si="7"/>
        <v>4102</v>
      </c>
      <c r="D27" s="216"/>
      <c r="E27" s="216"/>
      <c r="F27" s="216"/>
      <c r="G27" s="216"/>
      <c r="J27" s="213"/>
      <c r="K27" s="213"/>
    </row>
    <row r="28" spans="1:11">
      <c r="A28" s="216" t="str">
        <f t="shared" si="8"/>
        <v>40 - 44</v>
      </c>
      <c r="B28" s="216">
        <f t="shared" si="6"/>
        <v>472</v>
      </c>
      <c r="C28" s="216">
        <f t="shared" si="7"/>
        <v>979</v>
      </c>
      <c r="D28" s="216"/>
      <c r="E28" s="216"/>
      <c r="F28" s="216"/>
      <c r="G28" s="216"/>
      <c r="J28" s="213"/>
      <c r="K28" s="213"/>
    </row>
    <row r="29" spans="1:11">
      <c r="A29" s="216" t="str">
        <f t="shared" si="8"/>
        <v>45 - 50</v>
      </c>
      <c r="B29" s="216">
        <f t="shared" si="6"/>
        <v>39</v>
      </c>
      <c r="C29" s="216">
        <f t="shared" si="7"/>
        <v>65</v>
      </c>
      <c r="D29" s="216"/>
      <c r="E29" s="216"/>
      <c r="F29" s="216"/>
      <c r="G29" s="216"/>
      <c r="J29" s="213"/>
      <c r="K29" s="213"/>
    </row>
    <row r="30" spans="1:11">
      <c r="A30" s="216" t="str">
        <f t="shared" si="8"/>
        <v>50+</v>
      </c>
      <c r="B30" s="216">
        <f t="shared" si="6"/>
        <v>1</v>
      </c>
      <c r="C30" s="216">
        <f t="shared" si="7"/>
        <v>14</v>
      </c>
      <c r="D30" s="216"/>
      <c r="E30" s="216"/>
      <c r="F30" s="216"/>
      <c r="G30" s="216"/>
      <c r="J30" s="213"/>
      <c r="K30" s="213"/>
    </row>
    <row r="31" spans="1:11">
      <c r="A31" s="216" t="s">
        <v>2</v>
      </c>
      <c r="B31" s="216">
        <f>SUM(B23:B30)</f>
        <v>7098</v>
      </c>
      <c r="C31" s="216">
        <f t="shared" ref="C31" si="9">G17</f>
        <v>21916</v>
      </c>
      <c r="D31" s="216">
        <f>SUM(B31:C31)</f>
        <v>29014</v>
      </c>
      <c r="E31" s="216"/>
      <c r="F31" s="216"/>
      <c r="G31" s="216"/>
      <c r="J31" s="213"/>
      <c r="K31" s="213"/>
    </row>
  </sheetData>
  <mergeCells count="17">
    <mergeCell ref="I7:I8"/>
    <mergeCell ref="J7:J8"/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H7:H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F16" sqref="F16"/>
    </sheetView>
  </sheetViews>
  <sheetFormatPr defaultColWidth="9.140625" defaultRowHeight="12.75"/>
  <cols>
    <col min="1" max="1" width="20.85546875" style="214" customWidth="1"/>
    <col min="2" max="2" width="7.5703125" style="213" customWidth="1"/>
    <col min="3" max="3" width="7.7109375" style="213" bestFit="1" customWidth="1"/>
    <col min="4" max="4" width="7.28515625" style="215" bestFit="1" customWidth="1"/>
    <col min="5" max="5" width="6.28515625" style="215" bestFit="1" customWidth="1"/>
    <col min="6" max="6" width="8.28515625" style="213" bestFit="1" customWidth="1"/>
    <col min="7" max="7" width="8" style="213" customWidth="1"/>
    <col min="8" max="8" width="8.28515625" style="215" bestFit="1" customWidth="1"/>
    <col min="9" max="9" width="6.28515625" style="215" bestFit="1" customWidth="1"/>
    <col min="10" max="10" width="8.28515625" style="213" bestFit="1" customWidth="1"/>
    <col min="11" max="11" width="8.42578125" style="213" bestFit="1" customWidth="1"/>
    <col min="12" max="12" width="8.28515625" style="213" customWidth="1"/>
    <col min="13" max="13" width="9" style="213" customWidth="1"/>
    <col min="14" max="14" width="9.42578125" style="215" customWidth="1"/>
    <col min="15" max="15" width="21.85546875" style="214" customWidth="1"/>
    <col min="16" max="16384" width="9.140625" style="213"/>
  </cols>
  <sheetData>
    <row r="1" spans="1:15" s="225" customFormat="1" ht="22.5" customHeight="1">
      <c r="A1" s="564" t="s">
        <v>309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s="224" customFormat="1" ht="18">
      <c r="A3" s="566" t="s">
        <v>308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5" ht="15.75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5.75">
      <c r="A5" s="146" t="s">
        <v>307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306</v>
      </c>
    </row>
    <row r="6" spans="1:15" ht="21.75" customHeight="1" thickBot="1">
      <c r="A6" s="585" t="s">
        <v>305</v>
      </c>
      <c r="B6" s="588" t="s">
        <v>234</v>
      </c>
      <c r="C6" s="589"/>
      <c r="D6" s="589"/>
      <c r="E6" s="590"/>
      <c r="F6" s="588" t="s">
        <v>233</v>
      </c>
      <c r="G6" s="589"/>
      <c r="H6" s="589"/>
      <c r="I6" s="590"/>
      <c r="J6" s="601" t="s">
        <v>232</v>
      </c>
      <c r="K6" s="601"/>
      <c r="L6" s="601"/>
      <c r="M6" s="601"/>
      <c r="N6" s="601"/>
      <c r="O6" s="593" t="s">
        <v>304</v>
      </c>
    </row>
    <row r="7" spans="1:15" s="221" customFormat="1" ht="14.25" thickTop="1" thickBot="1">
      <c r="A7" s="586"/>
      <c r="B7" s="577" t="s">
        <v>252</v>
      </c>
      <c r="C7" s="577" t="s">
        <v>250</v>
      </c>
      <c r="D7" s="581" t="s">
        <v>121</v>
      </c>
      <c r="E7" s="583" t="s">
        <v>230</v>
      </c>
      <c r="F7" s="577" t="s">
        <v>252</v>
      </c>
      <c r="G7" s="577" t="s">
        <v>250</v>
      </c>
      <c r="H7" s="581" t="s">
        <v>121</v>
      </c>
      <c r="I7" s="583" t="s">
        <v>230</v>
      </c>
      <c r="J7" s="577" t="s">
        <v>252</v>
      </c>
      <c r="K7" s="579" t="s">
        <v>251</v>
      </c>
      <c r="L7" s="577" t="s">
        <v>250</v>
      </c>
      <c r="M7" s="579" t="s">
        <v>249</v>
      </c>
      <c r="N7" s="581" t="s">
        <v>225</v>
      </c>
      <c r="O7" s="594"/>
    </row>
    <row r="8" spans="1:15" s="216" customFormat="1" ht="13.5" thickTop="1">
      <c r="A8" s="600"/>
      <c r="B8" s="596"/>
      <c r="C8" s="596"/>
      <c r="D8" s="598"/>
      <c r="E8" s="599"/>
      <c r="F8" s="596"/>
      <c r="G8" s="596"/>
      <c r="H8" s="598"/>
      <c r="I8" s="599"/>
      <c r="J8" s="596"/>
      <c r="K8" s="597"/>
      <c r="L8" s="596"/>
      <c r="M8" s="597"/>
      <c r="N8" s="598" t="s">
        <v>224</v>
      </c>
      <c r="O8" s="602"/>
    </row>
    <row r="9" spans="1:15" s="216" customFormat="1" ht="30" customHeight="1" thickBot="1">
      <c r="A9" s="248" t="s">
        <v>129</v>
      </c>
      <c r="B9" s="310">
        <v>228</v>
      </c>
      <c r="C9" s="310">
        <v>174</v>
      </c>
      <c r="D9" s="244">
        <f t="shared" ref="D9:D17" si="0">B9+C9</f>
        <v>402</v>
      </c>
      <c r="E9" s="245">
        <f>D9/$D$18*100</f>
        <v>54.99316005471956</v>
      </c>
      <c r="F9" s="309">
        <v>1310</v>
      </c>
      <c r="G9" s="309">
        <v>361</v>
      </c>
      <c r="H9" s="244">
        <f t="shared" ref="H9:H17" si="1">F9+G9</f>
        <v>1671</v>
      </c>
      <c r="I9" s="245">
        <f t="shared" ref="I9:I17" si="2">H9/$H$18*100</f>
        <v>80.336538461538467</v>
      </c>
      <c r="J9" s="244">
        <f t="shared" ref="J9:J17" si="3">B9+F9</f>
        <v>1538</v>
      </c>
      <c r="K9" s="245">
        <f t="shared" ref="K9:K17" si="4">J9/$J$18*100</f>
        <v>75.540275049115905</v>
      </c>
      <c r="L9" s="244">
        <f t="shared" ref="L9:L17" si="5">C9+G9</f>
        <v>535</v>
      </c>
      <c r="M9" s="245">
        <f t="shared" ref="M9:M17" si="6">L9/$L$18*100</f>
        <v>69.032258064516128</v>
      </c>
      <c r="N9" s="244">
        <f t="shared" ref="N9:N17" si="7">L9+J9</f>
        <v>2073</v>
      </c>
      <c r="O9" s="91" t="s">
        <v>248</v>
      </c>
    </row>
    <row r="10" spans="1:15" s="216" customFormat="1" ht="30" customHeight="1" thickTop="1" thickBot="1">
      <c r="A10" s="237" t="s">
        <v>42</v>
      </c>
      <c r="B10" s="306">
        <v>113</v>
      </c>
      <c r="C10" s="306">
        <v>64</v>
      </c>
      <c r="D10" s="219">
        <f t="shared" si="0"/>
        <v>177</v>
      </c>
      <c r="E10" s="234">
        <f t="shared" ref="E10:E17" si="8">D10/$D$18*100</f>
        <v>24.21340629274966</v>
      </c>
      <c r="F10" s="305">
        <v>189</v>
      </c>
      <c r="G10" s="305">
        <v>64</v>
      </c>
      <c r="H10" s="219">
        <f t="shared" si="1"/>
        <v>253</v>
      </c>
      <c r="I10" s="234">
        <f t="shared" si="2"/>
        <v>12.163461538461538</v>
      </c>
      <c r="J10" s="219">
        <f t="shared" si="3"/>
        <v>302</v>
      </c>
      <c r="K10" s="234">
        <f t="shared" si="4"/>
        <v>14.833005893909625</v>
      </c>
      <c r="L10" s="219">
        <f t="shared" si="5"/>
        <v>128</v>
      </c>
      <c r="M10" s="234">
        <f t="shared" si="6"/>
        <v>16.516129032258064</v>
      </c>
      <c r="N10" s="219">
        <f t="shared" si="7"/>
        <v>430</v>
      </c>
      <c r="O10" s="92" t="s">
        <v>247</v>
      </c>
    </row>
    <row r="11" spans="1:15" s="216" customFormat="1" ht="30" customHeight="1" thickTop="1" thickBot="1">
      <c r="A11" s="242" t="s">
        <v>43</v>
      </c>
      <c r="B11" s="308">
        <v>12</v>
      </c>
      <c r="C11" s="308">
        <v>7</v>
      </c>
      <c r="D11" s="238">
        <f t="shared" si="0"/>
        <v>19</v>
      </c>
      <c r="E11" s="239">
        <f t="shared" si="8"/>
        <v>2.5991792065663475</v>
      </c>
      <c r="F11" s="307">
        <v>49</v>
      </c>
      <c r="G11" s="307">
        <v>27</v>
      </c>
      <c r="H11" s="238">
        <f t="shared" si="1"/>
        <v>76</v>
      </c>
      <c r="I11" s="239">
        <f t="shared" si="2"/>
        <v>3.6538461538461542</v>
      </c>
      <c r="J11" s="238">
        <f t="shared" si="3"/>
        <v>61</v>
      </c>
      <c r="K11" s="239">
        <f t="shared" si="4"/>
        <v>2.9960707269155207</v>
      </c>
      <c r="L11" s="238">
        <f t="shared" si="5"/>
        <v>34</v>
      </c>
      <c r="M11" s="239">
        <f t="shared" si="6"/>
        <v>4.387096774193548</v>
      </c>
      <c r="N11" s="238">
        <f t="shared" si="7"/>
        <v>95</v>
      </c>
      <c r="O11" s="91" t="s">
        <v>246</v>
      </c>
    </row>
    <row r="12" spans="1:15" s="216" customFormat="1" ht="30" customHeight="1" thickTop="1" thickBot="1">
      <c r="A12" s="237" t="s">
        <v>133</v>
      </c>
      <c r="B12" s="306">
        <v>11</v>
      </c>
      <c r="C12" s="306">
        <v>4</v>
      </c>
      <c r="D12" s="219">
        <f t="shared" si="0"/>
        <v>15</v>
      </c>
      <c r="E12" s="234">
        <f t="shared" si="8"/>
        <v>2.0519835841313268</v>
      </c>
      <c r="F12" s="305">
        <v>14</v>
      </c>
      <c r="G12" s="305">
        <v>5</v>
      </c>
      <c r="H12" s="219">
        <f t="shared" si="1"/>
        <v>19</v>
      </c>
      <c r="I12" s="234">
        <f t="shared" si="2"/>
        <v>0.91346153846153855</v>
      </c>
      <c r="J12" s="219">
        <f t="shared" si="3"/>
        <v>25</v>
      </c>
      <c r="K12" s="234">
        <f t="shared" si="4"/>
        <v>1.2278978388998034</v>
      </c>
      <c r="L12" s="219">
        <f t="shared" si="5"/>
        <v>9</v>
      </c>
      <c r="M12" s="234">
        <f t="shared" si="6"/>
        <v>1.1612903225806452</v>
      </c>
      <c r="N12" s="219">
        <f t="shared" si="7"/>
        <v>34</v>
      </c>
      <c r="O12" s="92" t="s">
        <v>245</v>
      </c>
    </row>
    <row r="13" spans="1:15" s="216" customFormat="1" ht="30" customHeight="1" thickTop="1" thickBot="1">
      <c r="A13" s="242" t="s">
        <v>44</v>
      </c>
      <c r="B13" s="308">
        <v>15</v>
      </c>
      <c r="C13" s="308">
        <v>10</v>
      </c>
      <c r="D13" s="238">
        <f t="shared" si="0"/>
        <v>25</v>
      </c>
      <c r="E13" s="239">
        <f t="shared" si="8"/>
        <v>3.4199726402188784</v>
      </c>
      <c r="F13" s="307">
        <v>18</v>
      </c>
      <c r="G13" s="307">
        <v>4</v>
      </c>
      <c r="H13" s="238">
        <f t="shared" si="1"/>
        <v>22</v>
      </c>
      <c r="I13" s="239">
        <f t="shared" si="2"/>
        <v>1.0576923076923077</v>
      </c>
      <c r="J13" s="238">
        <f t="shared" si="3"/>
        <v>33</v>
      </c>
      <c r="K13" s="239">
        <f t="shared" si="4"/>
        <v>1.6208251473477406</v>
      </c>
      <c r="L13" s="238">
        <f t="shared" si="5"/>
        <v>14</v>
      </c>
      <c r="M13" s="239">
        <f t="shared" si="6"/>
        <v>1.806451612903226</v>
      </c>
      <c r="N13" s="238">
        <f t="shared" si="7"/>
        <v>47</v>
      </c>
      <c r="O13" s="91" t="s">
        <v>244</v>
      </c>
    </row>
    <row r="14" spans="1:15" s="216" customFormat="1" ht="30" customHeight="1" thickTop="1" thickBot="1">
      <c r="A14" s="237" t="s">
        <v>45</v>
      </c>
      <c r="B14" s="306">
        <v>0</v>
      </c>
      <c r="C14" s="306">
        <v>2</v>
      </c>
      <c r="D14" s="219">
        <f t="shared" si="0"/>
        <v>2</v>
      </c>
      <c r="E14" s="234">
        <f t="shared" si="8"/>
        <v>0.27359781121751026</v>
      </c>
      <c r="F14" s="305">
        <v>8</v>
      </c>
      <c r="G14" s="305">
        <v>0</v>
      </c>
      <c r="H14" s="219">
        <f t="shared" si="1"/>
        <v>8</v>
      </c>
      <c r="I14" s="234">
        <f t="shared" si="2"/>
        <v>0.38461538461538464</v>
      </c>
      <c r="J14" s="219">
        <f t="shared" si="3"/>
        <v>8</v>
      </c>
      <c r="K14" s="234">
        <f t="shared" si="4"/>
        <v>0.39292730844793711</v>
      </c>
      <c r="L14" s="219">
        <f t="shared" si="5"/>
        <v>2</v>
      </c>
      <c r="M14" s="234">
        <f t="shared" si="6"/>
        <v>0.25806451612903225</v>
      </c>
      <c r="N14" s="219">
        <f t="shared" si="7"/>
        <v>10</v>
      </c>
      <c r="O14" s="92" t="s">
        <v>243</v>
      </c>
    </row>
    <row r="15" spans="1:15" s="216" customFormat="1" ht="30" customHeight="1" thickTop="1" thickBot="1">
      <c r="A15" s="242" t="s">
        <v>137</v>
      </c>
      <c r="B15" s="308">
        <v>4</v>
      </c>
      <c r="C15" s="308">
        <v>2</v>
      </c>
      <c r="D15" s="238">
        <f t="shared" si="0"/>
        <v>6</v>
      </c>
      <c r="E15" s="239">
        <f t="shared" si="8"/>
        <v>0.82079343365253077</v>
      </c>
      <c r="F15" s="307">
        <v>7</v>
      </c>
      <c r="G15" s="307">
        <v>3</v>
      </c>
      <c r="H15" s="238">
        <f t="shared" si="1"/>
        <v>10</v>
      </c>
      <c r="I15" s="239">
        <f t="shared" si="2"/>
        <v>0.48076923076923078</v>
      </c>
      <c r="J15" s="238">
        <f t="shared" si="3"/>
        <v>11</v>
      </c>
      <c r="K15" s="239">
        <f t="shared" si="4"/>
        <v>0.54027504911591351</v>
      </c>
      <c r="L15" s="238">
        <f t="shared" si="5"/>
        <v>5</v>
      </c>
      <c r="M15" s="239">
        <f t="shared" si="6"/>
        <v>0.64516129032258063</v>
      </c>
      <c r="N15" s="238">
        <f t="shared" si="7"/>
        <v>16</v>
      </c>
      <c r="O15" s="91" t="s">
        <v>242</v>
      </c>
    </row>
    <row r="16" spans="1:15" s="216" customFormat="1" ht="30" customHeight="1" thickTop="1" thickBot="1">
      <c r="A16" s="237" t="s">
        <v>241</v>
      </c>
      <c r="B16" s="306">
        <v>5</v>
      </c>
      <c r="C16" s="306">
        <v>7</v>
      </c>
      <c r="D16" s="219">
        <f t="shared" si="0"/>
        <v>12</v>
      </c>
      <c r="E16" s="234">
        <f t="shared" si="8"/>
        <v>1.6415868673050615</v>
      </c>
      <c r="F16" s="305">
        <v>11</v>
      </c>
      <c r="G16" s="305">
        <v>7</v>
      </c>
      <c r="H16" s="219">
        <f t="shared" si="1"/>
        <v>18</v>
      </c>
      <c r="I16" s="234">
        <f t="shared" si="2"/>
        <v>0.86538461538461542</v>
      </c>
      <c r="J16" s="219">
        <f t="shared" si="3"/>
        <v>16</v>
      </c>
      <c r="K16" s="234">
        <f t="shared" si="4"/>
        <v>0.78585461689587421</v>
      </c>
      <c r="L16" s="219">
        <f t="shared" si="5"/>
        <v>14</v>
      </c>
      <c r="M16" s="234">
        <f t="shared" si="6"/>
        <v>1.806451612903226</v>
      </c>
      <c r="N16" s="219">
        <f t="shared" si="7"/>
        <v>30</v>
      </c>
      <c r="O16" s="92" t="s">
        <v>240</v>
      </c>
    </row>
    <row r="17" spans="1:15" s="216" customFormat="1" ht="30" customHeight="1" thickTop="1">
      <c r="A17" s="233" t="s">
        <v>138</v>
      </c>
      <c r="B17" s="304">
        <v>41</v>
      </c>
      <c r="C17" s="304">
        <v>32</v>
      </c>
      <c r="D17" s="231">
        <f t="shared" si="0"/>
        <v>73</v>
      </c>
      <c r="E17" s="232">
        <f t="shared" si="8"/>
        <v>9.9863201094391236</v>
      </c>
      <c r="F17" s="303">
        <v>1</v>
      </c>
      <c r="G17" s="303">
        <v>2</v>
      </c>
      <c r="H17" s="231">
        <f t="shared" si="1"/>
        <v>3</v>
      </c>
      <c r="I17" s="232">
        <f t="shared" si="2"/>
        <v>0.14423076923076925</v>
      </c>
      <c r="J17" s="231">
        <f t="shared" si="3"/>
        <v>42</v>
      </c>
      <c r="K17" s="232">
        <f t="shared" si="4"/>
        <v>2.0628683693516701</v>
      </c>
      <c r="L17" s="231">
        <f t="shared" si="5"/>
        <v>34</v>
      </c>
      <c r="M17" s="232">
        <f t="shared" si="6"/>
        <v>4.387096774193548</v>
      </c>
      <c r="N17" s="231">
        <f t="shared" si="7"/>
        <v>76</v>
      </c>
      <c r="O17" s="230" t="s">
        <v>239</v>
      </c>
    </row>
    <row r="18" spans="1:15" s="216" customFormat="1" ht="30" customHeight="1">
      <c r="A18" s="302" t="s">
        <v>2</v>
      </c>
      <c r="B18" s="228">
        <f t="shared" ref="B18:N18" si="9">SUM(B9:B17)</f>
        <v>429</v>
      </c>
      <c r="C18" s="228">
        <f t="shared" si="9"/>
        <v>302</v>
      </c>
      <c r="D18" s="228">
        <f t="shared" si="9"/>
        <v>731</v>
      </c>
      <c r="E18" s="228">
        <f t="shared" si="9"/>
        <v>99.999999999999986</v>
      </c>
      <c r="F18" s="228">
        <f t="shared" si="9"/>
        <v>1607</v>
      </c>
      <c r="G18" s="228">
        <f t="shared" si="9"/>
        <v>473</v>
      </c>
      <c r="H18" s="228">
        <f t="shared" si="9"/>
        <v>2080</v>
      </c>
      <c r="I18" s="228">
        <f t="shared" si="9"/>
        <v>100</v>
      </c>
      <c r="J18" s="228">
        <f t="shared" si="9"/>
        <v>2036</v>
      </c>
      <c r="K18" s="228">
        <f t="shared" si="9"/>
        <v>100.00000000000001</v>
      </c>
      <c r="L18" s="228">
        <f t="shared" si="9"/>
        <v>775</v>
      </c>
      <c r="M18" s="228">
        <f t="shared" si="9"/>
        <v>100.00000000000001</v>
      </c>
      <c r="N18" s="228">
        <f t="shared" si="9"/>
        <v>2811</v>
      </c>
      <c r="O18" s="227" t="s">
        <v>1</v>
      </c>
    </row>
    <row r="19" spans="1:15" ht="24" customHeight="1">
      <c r="A19" s="226"/>
      <c r="O19" s="226"/>
    </row>
    <row r="20" spans="1:15">
      <c r="D20" s="213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rightToLeft="1" view="pageBreakPreview" zoomScaleNormal="100" zoomScaleSheetLayoutView="100" workbookViewId="0">
      <selection activeCell="O19" sqref="O19"/>
    </sheetView>
  </sheetViews>
  <sheetFormatPr defaultColWidth="9.140625" defaultRowHeight="12.75"/>
  <cols>
    <col min="1" max="1" width="24.85546875" style="312" customWidth="1"/>
    <col min="2" max="10" width="8.7109375" style="311" customWidth="1"/>
    <col min="11" max="11" width="29" style="312" customWidth="1"/>
    <col min="12" max="16384" width="9.140625" style="311"/>
  </cols>
  <sheetData>
    <row r="1" spans="1:17" s="225" customFormat="1" ht="18">
      <c r="A1" s="564" t="s">
        <v>332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7" s="225" customFormat="1" ht="18">
      <c r="A2" s="565">
        <v>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7" s="225" customFormat="1" ht="18">
      <c r="A3" s="566" t="s">
        <v>331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7" ht="18">
      <c r="A4" s="567">
        <v>2020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N4" s="225"/>
      <c r="O4" s="225"/>
      <c r="P4" s="225"/>
      <c r="Q4" s="225"/>
    </row>
    <row r="5" spans="1:17" ht="18">
      <c r="A5" s="146" t="s">
        <v>330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329</v>
      </c>
      <c r="N5" s="225"/>
      <c r="O5" s="225"/>
      <c r="P5" s="225"/>
      <c r="Q5" s="225"/>
    </row>
    <row r="6" spans="1:17" ht="21.75" customHeight="1" thickBot="1">
      <c r="A6" s="585" t="s">
        <v>477</v>
      </c>
      <c r="B6" s="629" t="s">
        <v>328</v>
      </c>
      <c r="C6" s="630"/>
      <c r="D6" s="631"/>
      <c r="E6" s="629" t="s">
        <v>327</v>
      </c>
      <c r="F6" s="630"/>
      <c r="G6" s="631"/>
      <c r="H6" s="591" t="s">
        <v>326</v>
      </c>
      <c r="I6" s="592"/>
      <c r="J6" s="632"/>
      <c r="K6" s="593" t="s">
        <v>478</v>
      </c>
    </row>
    <row r="7" spans="1:17" s="335" customFormat="1" ht="18" customHeight="1" thickTop="1" thickBot="1">
      <c r="A7" s="586"/>
      <c r="B7" s="627" t="s">
        <v>229</v>
      </c>
      <c r="C7" s="627" t="s">
        <v>227</v>
      </c>
      <c r="D7" s="583" t="s">
        <v>325</v>
      </c>
      <c r="E7" s="627" t="s">
        <v>229</v>
      </c>
      <c r="F7" s="627" t="s">
        <v>227</v>
      </c>
      <c r="G7" s="583" t="s">
        <v>325</v>
      </c>
      <c r="H7" s="627" t="s">
        <v>229</v>
      </c>
      <c r="I7" s="627" t="s">
        <v>227</v>
      </c>
      <c r="J7" s="583" t="s">
        <v>225</v>
      </c>
      <c r="K7" s="594"/>
      <c r="N7" s="311"/>
      <c r="O7" s="311"/>
      <c r="P7" s="311"/>
      <c r="Q7" s="311"/>
    </row>
    <row r="8" spans="1:17" s="319" customFormat="1" ht="21.75" customHeight="1" thickTop="1">
      <c r="A8" s="600"/>
      <c r="B8" s="628"/>
      <c r="C8" s="628"/>
      <c r="D8" s="599"/>
      <c r="E8" s="628"/>
      <c r="F8" s="628"/>
      <c r="G8" s="599"/>
      <c r="H8" s="628"/>
      <c r="I8" s="628"/>
      <c r="J8" s="599" t="s">
        <v>224</v>
      </c>
      <c r="K8" s="602"/>
      <c r="N8" s="311"/>
    </row>
    <row r="9" spans="1:17" s="319" customFormat="1" ht="24" customHeight="1" thickBot="1">
      <c r="A9" s="337" t="s">
        <v>4</v>
      </c>
      <c r="B9" s="331">
        <v>41</v>
      </c>
      <c r="C9" s="331">
        <v>20</v>
      </c>
      <c r="D9" s="244">
        <f t="shared" ref="D9:D20" si="0">B9+C9</f>
        <v>61</v>
      </c>
      <c r="E9" s="331">
        <v>97</v>
      </c>
      <c r="F9" s="331">
        <v>32</v>
      </c>
      <c r="G9" s="244">
        <f t="shared" ref="G9:G20" si="1">E9+F9</f>
        <v>129</v>
      </c>
      <c r="H9" s="244">
        <f t="shared" ref="H9:H20" si="2">B9+E9</f>
        <v>138</v>
      </c>
      <c r="I9" s="244">
        <f t="shared" ref="I9:I20" si="3">C9+F9</f>
        <v>52</v>
      </c>
      <c r="J9" s="244">
        <f t="shared" ref="J9:J20" si="4">H9+I9</f>
        <v>190</v>
      </c>
      <c r="K9" s="336" t="s">
        <v>5</v>
      </c>
      <c r="N9" s="335"/>
    </row>
    <row r="10" spans="1:17" s="319" customFormat="1" ht="24" customHeight="1" thickTop="1" thickBot="1">
      <c r="A10" s="328" t="s">
        <v>6</v>
      </c>
      <c r="B10" s="334">
        <v>32</v>
      </c>
      <c r="C10" s="334">
        <v>32</v>
      </c>
      <c r="D10" s="333">
        <f t="shared" si="0"/>
        <v>64</v>
      </c>
      <c r="E10" s="334">
        <v>105</v>
      </c>
      <c r="F10" s="334">
        <v>26</v>
      </c>
      <c r="G10" s="333">
        <f t="shared" si="1"/>
        <v>131</v>
      </c>
      <c r="H10" s="333">
        <f t="shared" si="2"/>
        <v>137</v>
      </c>
      <c r="I10" s="333">
        <f t="shared" si="3"/>
        <v>58</v>
      </c>
      <c r="J10" s="333">
        <f t="shared" si="4"/>
        <v>195</v>
      </c>
      <c r="K10" s="325" t="s">
        <v>7</v>
      </c>
    </row>
    <row r="11" spans="1:17" s="319" customFormat="1" ht="24" customHeight="1" thickTop="1" thickBot="1">
      <c r="A11" s="332" t="s">
        <v>8</v>
      </c>
      <c r="B11" s="331">
        <v>40</v>
      </c>
      <c r="C11" s="331">
        <v>32</v>
      </c>
      <c r="D11" s="244">
        <f t="shared" si="0"/>
        <v>72</v>
      </c>
      <c r="E11" s="331">
        <v>123</v>
      </c>
      <c r="F11" s="331">
        <v>39</v>
      </c>
      <c r="G11" s="244">
        <f t="shared" si="1"/>
        <v>162</v>
      </c>
      <c r="H11" s="244">
        <f t="shared" si="2"/>
        <v>163</v>
      </c>
      <c r="I11" s="244">
        <f t="shared" si="3"/>
        <v>71</v>
      </c>
      <c r="J11" s="244">
        <f t="shared" si="4"/>
        <v>234</v>
      </c>
      <c r="K11" s="329" t="s">
        <v>9</v>
      </c>
    </row>
    <row r="12" spans="1:17" s="319" customFormat="1" ht="24" customHeight="1" thickTop="1" thickBot="1">
      <c r="A12" s="328" t="s">
        <v>154</v>
      </c>
      <c r="B12" s="334">
        <v>35</v>
      </c>
      <c r="C12" s="334">
        <v>21</v>
      </c>
      <c r="D12" s="333">
        <f t="shared" si="0"/>
        <v>56</v>
      </c>
      <c r="E12" s="334">
        <v>113</v>
      </c>
      <c r="F12" s="334">
        <v>28</v>
      </c>
      <c r="G12" s="333">
        <f t="shared" si="1"/>
        <v>141</v>
      </c>
      <c r="H12" s="333">
        <f t="shared" si="2"/>
        <v>148</v>
      </c>
      <c r="I12" s="333">
        <f t="shared" si="3"/>
        <v>49</v>
      </c>
      <c r="J12" s="333">
        <f t="shared" si="4"/>
        <v>197</v>
      </c>
      <c r="K12" s="325" t="s">
        <v>10</v>
      </c>
    </row>
    <row r="13" spans="1:17" s="319" customFormat="1" ht="24" customHeight="1" thickTop="1" thickBot="1">
      <c r="A13" s="332" t="s">
        <v>11</v>
      </c>
      <c r="B13" s="331">
        <v>35</v>
      </c>
      <c r="C13" s="331">
        <v>28</v>
      </c>
      <c r="D13" s="244">
        <f t="shared" si="0"/>
        <v>63</v>
      </c>
      <c r="E13" s="331">
        <v>171</v>
      </c>
      <c r="F13" s="331">
        <v>47</v>
      </c>
      <c r="G13" s="244">
        <f t="shared" si="1"/>
        <v>218</v>
      </c>
      <c r="H13" s="244">
        <f t="shared" si="2"/>
        <v>206</v>
      </c>
      <c r="I13" s="244">
        <f t="shared" si="3"/>
        <v>75</v>
      </c>
      <c r="J13" s="244">
        <f t="shared" si="4"/>
        <v>281</v>
      </c>
      <c r="K13" s="329" t="s">
        <v>12</v>
      </c>
    </row>
    <row r="14" spans="1:17" s="319" customFormat="1" ht="24" customHeight="1" thickTop="1" thickBot="1">
      <c r="A14" s="328" t="s">
        <v>13</v>
      </c>
      <c r="B14" s="334">
        <v>35</v>
      </c>
      <c r="C14" s="334">
        <v>24</v>
      </c>
      <c r="D14" s="333">
        <f t="shared" si="0"/>
        <v>59</v>
      </c>
      <c r="E14" s="334">
        <v>218</v>
      </c>
      <c r="F14" s="334">
        <v>54</v>
      </c>
      <c r="G14" s="333">
        <f t="shared" si="1"/>
        <v>272</v>
      </c>
      <c r="H14" s="333">
        <f t="shared" si="2"/>
        <v>253</v>
      </c>
      <c r="I14" s="333">
        <f t="shared" si="3"/>
        <v>78</v>
      </c>
      <c r="J14" s="333">
        <f t="shared" si="4"/>
        <v>331</v>
      </c>
      <c r="K14" s="325" t="s">
        <v>14</v>
      </c>
    </row>
    <row r="15" spans="1:17" s="319" customFormat="1" ht="24" customHeight="1" thickTop="1" thickBot="1">
      <c r="A15" s="332" t="s">
        <v>15</v>
      </c>
      <c r="B15" s="331">
        <v>31</v>
      </c>
      <c r="C15" s="331">
        <v>23</v>
      </c>
      <c r="D15" s="244">
        <f t="shared" si="0"/>
        <v>54</v>
      </c>
      <c r="E15" s="331">
        <v>196</v>
      </c>
      <c r="F15" s="331">
        <v>55</v>
      </c>
      <c r="G15" s="244">
        <f t="shared" si="1"/>
        <v>251</v>
      </c>
      <c r="H15" s="244">
        <f t="shared" si="2"/>
        <v>227</v>
      </c>
      <c r="I15" s="244">
        <f t="shared" si="3"/>
        <v>78</v>
      </c>
      <c r="J15" s="244">
        <f t="shared" si="4"/>
        <v>305</v>
      </c>
      <c r="K15" s="329" t="s">
        <v>16</v>
      </c>
    </row>
    <row r="16" spans="1:17" s="319" customFormat="1" ht="24" customHeight="1" thickTop="1" thickBot="1">
      <c r="A16" s="328" t="s">
        <v>17</v>
      </c>
      <c r="B16" s="334">
        <v>43</v>
      </c>
      <c r="C16" s="334">
        <v>23</v>
      </c>
      <c r="D16" s="333">
        <f t="shared" si="0"/>
        <v>66</v>
      </c>
      <c r="E16" s="334">
        <v>127</v>
      </c>
      <c r="F16" s="334">
        <v>27</v>
      </c>
      <c r="G16" s="333">
        <f t="shared" si="1"/>
        <v>154</v>
      </c>
      <c r="H16" s="333">
        <f t="shared" si="2"/>
        <v>170</v>
      </c>
      <c r="I16" s="333">
        <f t="shared" si="3"/>
        <v>50</v>
      </c>
      <c r="J16" s="333">
        <f t="shared" si="4"/>
        <v>220</v>
      </c>
      <c r="K16" s="325" t="s">
        <v>18</v>
      </c>
    </row>
    <row r="17" spans="1:17" s="319" customFormat="1" ht="24" customHeight="1" thickTop="1" thickBot="1">
      <c r="A17" s="332" t="s">
        <v>19</v>
      </c>
      <c r="B17" s="331">
        <v>36</v>
      </c>
      <c r="C17" s="331">
        <v>28</v>
      </c>
      <c r="D17" s="244">
        <f t="shared" si="0"/>
        <v>64</v>
      </c>
      <c r="E17" s="331">
        <v>119</v>
      </c>
      <c r="F17" s="331">
        <v>36</v>
      </c>
      <c r="G17" s="244">
        <f t="shared" si="1"/>
        <v>155</v>
      </c>
      <c r="H17" s="244">
        <f t="shared" si="2"/>
        <v>155</v>
      </c>
      <c r="I17" s="244">
        <f t="shared" si="3"/>
        <v>64</v>
      </c>
      <c r="J17" s="244">
        <f t="shared" si="4"/>
        <v>219</v>
      </c>
      <c r="K17" s="329" t="s">
        <v>20</v>
      </c>
    </row>
    <row r="18" spans="1:17" s="319" customFormat="1" ht="24" customHeight="1" thickTop="1" thickBot="1">
      <c r="A18" s="328" t="s">
        <v>21</v>
      </c>
      <c r="B18" s="334">
        <v>43</v>
      </c>
      <c r="C18" s="334">
        <v>22</v>
      </c>
      <c r="D18" s="333">
        <f t="shared" si="0"/>
        <v>65</v>
      </c>
      <c r="E18" s="334">
        <v>123</v>
      </c>
      <c r="F18" s="334">
        <v>44</v>
      </c>
      <c r="G18" s="333">
        <f t="shared" si="1"/>
        <v>167</v>
      </c>
      <c r="H18" s="333">
        <f t="shared" si="2"/>
        <v>166</v>
      </c>
      <c r="I18" s="333">
        <f t="shared" si="3"/>
        <v>66</v>
      </c>
      <c r="J18" s="333">
        <f t="shared" si="4"/>
        <v>232</v>
      </c>
      <c r="K18" s="325" t="s">
        <v>22</v>
      </c>
    </row>
    <row r="19" spans="1:17" s="319" customFormat="1" ht="24" customHeight="1" thickTop="1" thickBot="1">
      <c r="A19" s="332" t="s">
        <v>23</v>
      </c>
      <c r="B19" s="331">
        <v>27</v>
      </c>
      <c r="C19" s="331">
        <v>18</v>
      </c>
      <c r="D19" s="244">
        <f t="shared" si="0"/>
        <v>45</v>
      </c>
      <c r="E19" s="331">
        <v>92</v>
      </c>
      <c r="F19" s="330">
        <v>38</v>
      </c>
      <c r="G19" s="244">
        <f t="shared" si="1"/>
        <v>130</v>
      </c>
      <c r="H19" s="244">
        <f t="shared" si="2"/>
        <v>119</v>
      </c>
      <c r="I19" s="244">
        <f t="shared" si="3"/>
        <v>56</v>
      </c>
      <c r="J19" s="244">
        <f t="shared" si="4"/>
        <v>175</v>
      </c>
      <c r="K19" s="329" t="s">
        <v>24</v>
      </c>
    </row>
    <row r="20" spans="1:17" s="319" customFormat="1" ht="24" customHeight="1" thickTop="1">
      <c r="A20" s="328" t="s">
        <v>25</v>
      </c>
      <c r="B20" s="327">
        <v>31</v>
      </c>
      <c r="C20" s="327">
        <v>31</v>
      </c>
      <c r="D20" s="326">
        <f t="shared" si="0"/>
        <v>62</v>
      </c>
      <c r="E20" s="327">
        <v>123</v>
      </c>
      <c r="F20" s="327">
        <v>47</v>
      </c>
      <c r="G20" s="326">
        <f t="shared" si="1"/>
        <v>170</v>
      </c>
      <c r="H20" s="326">
        <f t="shared" si="2"/>
        <v>154</v>
      </c>
      <c r="I20" s="326">
        <f t="shared" si="3"/>
        <v>78</v>
      </c>
      <c r="J20" s="326">
        <f t="shared" si="4"/>
        <v>232</v>
      </c>
      <c r="K20" s="325" t="s">
        <v>26</v>
      </c>
    </row>
    <row r="21" spans="1:17" s="319" customFormat="1" ht="30" customHeight="1">
      <c r="A21" s="324" t="s">
        <v>2</v>
      </c>
      <c r="B21" s="323">
        <f t="shared" ref="B21:J21" si="5">SUM(B9:B20)</f>
        <v>429</v>
      </c>
      <c r="C21" s="323">
        <f t="shared" si="5"/>
        <v>302</v>
      </c>
      <c r="D21" s="322">
        <f t="shared" si="5"/>
        <v>731</v>
      </c>
      <c r="E21" s="323">
        <f t="shared" si="5"/>
        <v>1607</v>
      </c>
      <c r="F21" s="323">
        <f t="shared" si="5"/>
        <v>473</v>
      </c>
      <c r="G21" s="322">
        <f t="shared" si="5"/>
        <v>2080</v>
      </c>
      <c r="H21" s="322">
        <f t="shared" si="5"/>
        <v>2036</v>
      </c>
      <c r="I21" s="322">
        <f t="shared" si="5"/>
        <v>775</v>
      </c>
      <c r="J21" s="322">
        <f t="shared" si="5"/>
        <v>2811</v>
      </c>
      <c r="K21" s="321" t="s">
        <v>3</v>
      </c>
      <c r="O21" s="320"/>
      <c r="P21" s="320"/>
      <c r="Q21" s="320"/>
    </row>
    <row r="22" spans="1:17" ht="24" customHeight="1">
      <c r="A22" s="315"/>
      <c r="K22" s="315"/>
      <c r="N22" s="319"/>
      <c r="O22" s="319"/>
      <c r="P22" s="319"/>
      <c r="Q22" s="319"/>
    </row>
    <row r="23" spans="1:17" ht="24" customHeight="1">
      <c r="A23" s="315"/>
      <c r="K23" s="315"/>
    </row>
    <row r="24" spans="1:17" ht="24" customHeight="1">
      <c r="A24" s="315"/>
      <c r="K24" s="315"/>
    </row>
    <row r="25" spans="1:17" ht="24" customHeight="1">
      <c r="A25" s="318" t="s">
        <v>324</v>
      </c>
      <c r="B25" s="317" t="s">
        <v>323</v>
      </c>
      <c r="C25" s="316" t="s">
        <v>322</v>
      </c>
      <c r="K25" s="315"/>
    </row>
    <row r="26" spans="1:17" ht="24" customHeight="1">
      <c r="A26" s="314" t="s">
        <v>321</v>
      </c>
      <c r="B26" s="313">
        <f t="shared" ref="B26:B37" si="6">SUM(H9)</f>
        <v>138</v>
      </c>
      <c r="C26" s="313">
        <f t="shared" ref="C26:C37" si="7">SUM(I9)</f>
        <v>52</v>
      </c>
      <c r="K26" s="315"/>
    </row>
    <row r="27" spans="1:17" ht="29.25" customHeight="1">
      <c r="A27" s="314" t="s">
        <v>320</v>
      </c>
      <c r="B27" s="313">
        <f t="shared" si="6"/>
        <v>137</v>
      </c>
      <c r="C27" s="313">
        <f t="shared" si="7"/>
        <v>58</v>
      </c>
    </row>
    <row r="28" spans="1:17" ht="30">
      <c r="A28" s="314" t="s">
        <v>319</v>
      </c>
      <c r="B28" s="313">
        <f t="shared" si="6"/>
        <v>163</v>
      </c>
      <c r="C28" s="313">
        <f t="shared" si="7"/>
        <v>71</v>
      </c>
    </row>
    <row r="29" spans="1:17" ht="30">
      <c r="A29" s="314" t="s">
        <v>318</v>
      </c>
      <c r="B29" s="313">
        <f t="shared" si="6"/>
        <v>148</v>
      </c>
      <c r="C29" s="313">
        <f t="shared" si="7"/>
        <v>49</v>
      </c>
    </row>
    <row r="30" spans="1:17" ht="30">
      <c r="A30" s="314" t="s">
        <v>317</v>
      </c>
      <c r="B30" s="313">
        <f t="shared" si="6"/>
        <v>206</v>
      </c>
      <c r="C30" s="313">
        <f t="shared" si="7"/>
        <v>75</v>
      </c>
    </row>
    <row r="31" spans="1:17" ht="30">
      <c r="A31" s="314" t="s">
        <v>316</v>
      </c>
      <c r="B31" s="313">
        <f t="shared" si="6"/>
        <v>253</v>
      </c>
      <c r="C31" s="313">
        <f t="shared" si="7"/>
        <v>78</v>
      </c>
    </row>
    <row r="32" spans="1:17" ht="30">
      <c r="A32" s="314" t="s">
        <v>315</v>
      </c>
      <c r="B32" s="313">
        <f t="shared" si="6"/>
        <v>227</v>
      </c>
      <c r="C32" s="313">
        <f t="shared" si="7"/>
        <v>78</v>
      </c>
      <c r="K32" s="311"/>
    </row>
    <row r="33" spans="1:11" ht="30">
      <c r="A33" s="314" t="s">
        <v>314</v>
      </c>
      <c r="B33" s="313">
        <f t="shared" si="6"/>
        <v>170</v>
      </c>
      <c r="C33" s="313">
        <f t="shared" si="7"/>
        <v>50</v>
      </c>
      <c r="K33" s="311"/>
    </row>
    <row r="34" spans="1:11" ht="30">
      <c r="A34" s="314" t="s">
        <v>313</v>
      </c>
      <c r="B34" s="313">
        <f t="shared" si="6"/>
        <v>155</v>
      </c>
      <c r="C34" s="313">
        <f t="shared" si="7"/>
        <v>64</v>
      </c>
      <c r="K34" s="311"/>
    </row>
    <row r="35" spans="1:11" ht="30">
      <c r="A35" s="314" t="s">
        <v>312</v>
      </c>
      <c r="B35" s="313">
        <f t="shared" si="6"/>
        <v>166</v>
      </c>
      <c r="C35" s="313">
        <f t="shared" si="7"/>
        <v>66</v>
      </c>
      <c r="K35" s="311"/>
    </row>
    <row r="36" spans="1:11" ht="30">
      <c r="A36" s="314" t="s">
        <v>311</v>
      </c>
      <c r="B36" s="313">
        <f t="shared" si="6"/>
        <v>119</v>
      </c>
      <c r="C36" s="313">
        <f t="shared" si="7"/>
        <v>56</v>
      </c>
      <c r="K36" s="311"/>
    </row>
    <row r="37" spans="1:11" ht="30">
      <c r="A37" s="314" t="s">
        <v>310</v>
      </c>
      <c r="B37" s="313">
        <f t="shared" si="6"/>
        <v>154</v>
      </c>
      <c r="C37" s="313">
        <f t="shared" si="7"/>
        <v>78</v>
      </c>
      <c r="K37" s="311"/>
    </row>
    <row r="38" spans="1:11">
      <c r="B38" s="311">
        <f>SUM(B26:B37)</f>
        <v>2036</v>
      </c>
      <c r="C38" s="311">
        <f>SUM(C26:C37)</f>
        <v>775</v>
      </c>
      <c r="E38" s="311">
        <f>SUM(B38:D38)</f>
        <v>2811</v>
      </c>
    </row>
  </sheetData>
  <mergeCells count="18"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Births,Deaths,Marriages and Divorces, chapter 3 -2020</EnglishTitle>
    <PublishingRollupImage xmlns="http://schemas.microsoft.com/sharepoint/v3" xsi:nil="true"/>
    <TaxCatchAll xmlns="b1657202-86a7-46c3-ba71-02bb0da5a392">
      <Value>679</Value>
      <Value>643</Value>
      <Value>691</Value>
      <Value>180</Value>
      <Value>672</Value>
      <Value>179</Value>
      <Value>686</Value>
      <Value>668</Value>
    </TaxCatchAll>
    <DocType xmlns="b1657202-86a7-46c3-ba71-02bb0da5a392">
      <Value>Publication</Value>
    </DocType>
    <DocumentDescription xmlns="b1657202-86a7-46c3-ba71-02bb0da5a392">الإحصاءات الحيوية المواليد والوفيات والزواج والطلاق الفصل الثالث 2020</DocumentDescription>
    <DocPeriodicity xmlns="423524d6-f9d7-4b47-aadf-7b8f6888b7b0">Annual</DocPeriodicity>
    <DocumentDescription0 xmlns="423524d6-f9d7-4b47-aadf-7b8f6888b7b0">Vital Statistics Births,Deaths,Marriages and Divorces, chapter 3 -2020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BirthsAndDeaths</TermName>
          <TermId xmlns="http://schemas.microsoft.com/office/infopath/2007/PartnerControls">b9fe00f2-c7cc-4971-a575-9c306adfdeb4</TermId>
        </TermInfo>
        <TermInfo xmlns="http://schemas.microsoft.com/office/infopath/2007/PartnerControls">
          <TermName xmlns="http://schemas.microsoft.com/office/infopath/2007/PartnerControls">MarriageAndDivorce</TermName>
          <TermId xmlns="http://schemas.microsoft.com/office/infopath/2007/PartnerControls">46289afc-4cea-4a0a-8e39-e0f5cf21084a</TermId>
        </TermInfo>
        <TermInfo xmlns="http://schemas.microsoft.com/office/infopath/2007/PartnerControls">
          <TermName xmlns="http://schemas.microsoft.com/office/infopath/2007/PartnerControls">Population</TermName>
          <TermId xmlns="http://schemas.microsoft.com/office/infopath/2007/PartnerControls">88f26da9-c006-4050-814d-777bc9f22886</TermId>
        </TermInfo>
        <TermInfo xmlns="http://schemas.microsoft.com/office/infopath/2007/PartnerControls">
          <TermName xmlns="http://schemas.microsoft.com/office/infopath/2007/PartnerControls">PopulationStatistics</TermName>
          <TermId xmlns="http://schemas.microsoft.com/office/infopath/2007/PartnerControls">36e91a75-7706-48ec-af42-797fea10025a</TermId>
        </TermInfo>
        <TermInfo xmlns="http://schemas.microsoft.com/office/infopath/2007/PartnerControls">
          <TermName xmlns="http://schemas.microsoft.com/office/infopath/2007/PartnerControls">Planning and Statistics Authorityt</TermName>
          <TermId xmlns="http://schemas.microsoft.com/office/infopath/2007/PartnerControls">cf80c3e9-3f58-47e5-a80d-caf1295f5b34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  <TermInfo xmlns="http://schemas.microsoft.com/office/infopath/2007/PartnerControls">
          <TermName xmlns="http://schemas.microsoft.com/office/infopath/2007/PartnerControls">Doha</TermName>
          <TermId xmlns="http://schemas.microsoft.com/office/infopath/2007/PartnerControls">95bcfa1f-5c00-4b42-9a00-19cd0e84fcf0</TermId>
        </TermInfo>
      </Terms>
    </TaxKeywordTaxHTField>
    <Year xmlns="b1657202-86a7-46c3-ba71-02bb0da5a392">2020</Year>
    <PublishingStartDate xmlns="http://schemas.microsoft.com/sharepoint/v3">2022-02-27T21:00:00+00:00</PublishingStartDate>
    <Visible xmlns="b1657202-86a7-46c3-ba71-02bb0da5a392">true</Visible>
    <ArabicTitle xmlns="b1657202-86a7-46c3-ba71-02bb0da5a392">الإحصاءات الحيوية المواليد والوفيات والزواج والطلاق الفصل الثالث 2020</ArabicTitle>
  </documentManagement>
</p:properties>
</file>

<file path=customXml/itemProps1.xml><?xml version="1.0" encoding="utf-8"?>
<ds:datastoreItem xmlns:ds="http://schemas.openxmlformats.org/officeDocument/2006/customXml" ds:itemID="{B8295A61-C230-4806-BC2A-BB39464AD456}"/>
</file>

<file path=customXml/itemProps2.xml><?xml version="1.0" encoding="utf-8"?>
<ds:datastoreItem xmlns:ds="http://schemas.openxmlformats.org/officeDocument/2006/customXml" ds:itemID="{1AEA1782-DCFB-44B8-8A57-E8014C42AE1A}"/>
</file>

<file path=customXml/itemProps3.xml><?xml version="1.0" encoding="utf-8"?>
<ds:datastoreItem xmlns:ds="http://schemas.openxmlformats.org/officeDocument/2006/customXml" ds:itemID="{83D1893E-6130-4B3D-A052-FD541665B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60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'50'!Print_Area</vt:lpstr>
      <vt:lpstr>'53'!Print_Area</vt:lpstr>
      <vt:lpstr>'54'!Print_Area</vt:lpstr>
      <vt:lpstr>'55'!Print_Area</vt:lpstr>
      <vt:lpstr>'56'!Print_Area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Births,Deaths,Marriages and Divorces, chapter 3 -2020</dc:title>
  <dc:creator>jalmedfa</dc:creator>
  <cp:keywords>Qatar; Population; Doha; MarriageAndDivorce; BirthsAndDeaths; Planning and Statistics Authorityt; PSA; PopulationStatistics</cp:keywords>
  <cp:lastModifiedBy>Amjad Ahmed Abdelwahab</cp:lastModifiedBy>
  <cp:lastPrinted>2022-02-13T09:33:38Z</cp:lastPrinted>
  <dcterms:created xsi:type="dcterms:W3CDTF">2002-07-31T05:19:06Z</dcterms:created>
  <dcterms:modified xsi:type="dcterms:W3CDTF">2022-02-13T09:56:37Z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668;#BirthsAndDeaths|b9fe00f2-c7cc-4971-a575-9c306adfdeb4;#672;#MarriageAndDivorce|46289afc-4cea-4a0a-8e39-e0f5cf21084a;#679;#Population|88f26da9-c006-4050-814d-777bc9f22886;#686;#PopulationStatistics|36e91a75-7706-48ec-af42-797fea10025a;#691;#Planning and Statistics Authorityt|cf80c3e9-3f58-47e5-a80d-caf1295f5b34;#643;#PSA|0e57c6e0-7d64-49c5-8339-fa33dddca9a5;#179;#Qatar|f05dbc2b-1feb-4985-afc3-58e9ce18885a;#180;#Doha|95bcfa1f-5c00-4b42-9a00-19cd0e84fcf0</vt:lpwstr>
  </property>
  <property fmtid="{D5CDD505-2E9C-101B-9397-08002B2CF9AE}" pid="4" name="CategoryDescription">
    <vt:lpwstr>Vital Statistics Births,Deaths,Marriages and Divorces, chapter 3 -2020</vt:lpwstr>
  </property>
</Properties>
</file>